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Google Drive\1 Convergencia Com\Materiales Convergencia C\CURSOS TALLERES\00 CURSOS A PARTIR DE LA REFORMA\MET 2020\MET IRE\Clase 4 ML y 5 Ejercicios Exoneraciones\"/>
    </mc:Choice>
  </mc:AlternateContent>
  <xr:revisionPtr revIDLastSave="0" documentId="13_ncr:1_{71E83F32-7F03-4C68-B8D8-E1C1DE924F82}" xr6:coauthVersionLast="47" xr6:coauthVersionMax="47" xr10:uidLastSave="{00000000-0000-0000-0000-000000000000}"/>
  <bookViews>
    <workbookView xWindow="-108" yWindow="-108" windowWidth="23256" windowHeight="12576" tabRatio="810" activeTab="3" xr2:uid="{00000000-000D-0000-FFFF-FFFF00000000}"/>
  </bookViews>
  <sheets>
    <sheet name="EJERCICIO 1 RG" sheetId="1" r:id="rId1"/>
    <sheet name="EJERCICIO 1 C AUX" sheetId="2" r:id="rId2"/>
    <sheet name="EJERCICIO 2" sheetId="3" r:id="rId3"/>
    <sheet name="EJERCICIO 3 rentas exentas" sheetId="5" r:id="rId4"/>
    <sheet name="EJERCICIO 2 C AUX " sheetId="4" r:id="rId5"/>
    <sheet name="EJERCICIO 3 C AUX  rentas exen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8" i="5" l="1"/>
  <c r="I67" i="5"/>
  <c r="I66" i="5"/>
  <c r="D58" i="5" l="1"/>
  <c r="D59" i="5"/>
  <c r="D60" i="5" s="1"/>
  <c r="D61" i="5" s="1"/>
  <c r="D57" i="5"/>
  <c r="D54" i="5"/>
  <c r="D19" i="5"/>
  <c r="D11" i="5"/>
  <c r="D8" i="5"/>
  <c r="D12" i="5" s="1"/>
  <c r="C74" i="5"/>
  <c r="C72" i="5"/>
  <c r="C71" i="5"/>
  <c r="C70" i="5"/>
  <c r="C69" i="5"/>
  <c r="C68" i="5"/>
  <c r="C67" i="5"/>
  <c r="C66" i="5"/>
  <c r="C65" i="5"/>
  <c r="I60" i="5"/>
  <c r="H60" i="5"/>
  <c r="E76" i="6"/>
  <c r="F57" i="5" l="1"/>
  <c r="I55" i="5"/>
  <c r="H55" i="5"/>
  <c r="I54" i="5"/>
  <c r="H54" i="5"/>
  <c r="I53" i="5"/>
  <c r="H53" i="5"/>
  <c r="I52" i="5"/>
  <c r="H52" i="5"/>
  <c r="I51" i="5"/>
  <c r="H51" i="5"/>
  <c r="I50" i="5"/>
  <c r="J50" i="5" s="1"/>
  <c r="H50" i="5"/>
  <c r="I49" i="5"/>
  <c r="H49" i="5"/>
  <c r="F48" i="5"/>
  <c r="F47" i="5"/>
  <c r="F46" i="5"/>
  <c r="F45" i="5"/>
  <c r="I44" i="5"/>
  <c r="H44" i="5"/>
  <c r="J44" i="5" s="1"/>
  <c r="I42" i="5"/>
  <c r="H42" i="5"/>
  <c r="J42" i="5" s="1"/>
  <c r="F41" i="5"/>
  <c r="I39" i="5"/>
  <c r="H39" i="5"/>
  <c r="I36" i="5"/>
  <c r="H36" i="5"/>
  <c r="I35" i="5"/>
  <c r="H35" i="5"/>
  <c r="I34" i="5"/>
  <c r="H34" i="5"/>
  <c r="I33" i="5"/>
  <c r="H33" i="5"/>
  <c r="J33" i="5" s="1"/>
  <c r="I32" i="5"/>
  <c r="H32" i="5"/>
  <c r="J32" i="5" s="1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J23" i="5"/>
  <c r="I21" i="5"/>
  <c r="H21" i="5"/>
  <c r="J15" i="5"/>
  <c r="J16" i="5"/>
  <c r="J17" i="5"/>
  <c r="J18" i="5"/>
  <c r="J19" i="5"/>
  <c r="J20" i="5"/>
  <c r="J22" i="5"/>
  <c r="J24" i="5"/>
  <c r="J25" i="5"/>
  <c r="J26" i="5"/>
  <c r="J27" i="5"/>
  <c r="J28" i="5"/>
  <c r="J29" i="5"/>
  <c r="J30" i="5"/>
  <c r="J31" i="5"/>
  <c r="J34" i="5"/>
  <c r="J35" i="5"/>
  <c r="J36" i="5"/>
  <c r="J37" i="5"/>
  <c r="J38" i="5"/>
  <c r="J39" i="5"/>
  <c r="J40" i="5"/>
  <c r="J41" i="5"/>
  <c r="J43" i="5"/>
  <c r="J45" i="5"/>
  <c r="J46" i="5"/>
  <c r="J47" i="5"/>
  <c r="J48" i="5"/>
  <c r="J49" i="5"/>
  <c r="J51" i="5"/>
  <c r="J52" i="5"/>
  <c r="J53" i="5"/>
  <c r="J54" i="5"/>
  <c r="J55" i="5"/>
  <c r="J56" i="5"/>
  <c r="J57" i="5"/>
  <c r="J58" i="5"/>
  <c r="J21" i="5"/>
  <c r="F18" i="5"/>
  <c r="G17" i="5"/>
  <c r="G59" i="5" s="1"/>
  <c r="G62" i="5" s="1"/>
  <c r="G7" i="5"/>
  <c r="G12" i="5" s="1"/>
  <c r="F10" i="5"/>
  <c r="F6" i="5"/>
  <c r="F12" i="5" s="1"/>
  <c r="C96" i="5"/>
  <c r="C97" i="5" s="1"/>
  <c r="C64" i="6"/>
  <c r="C44" i="6"/>
  <c r="C29" i="6"/>
  <c r="C90" i="5"/>
  <c r="C87" i="5"/>
  <c r="C81" i="1"/>
  <c r="D74" i="1"/>
  <c r="C76" i="2"/>
  <c r="E69" i="2" s="1"/>
  <c r="D16" i="2"/>
  <c r="D12" i="2"/>
  <c r="D9" i="2"/>
  <c r="D13" i="2" s="1"/>
  <c r="D18" i="2" s="1"/>
  <c r="A140" i="1"/>
  <c r="A149" i="1" s="1"/>
  <c r="F59" i="5" l="1"/>
  <c r="F62" i="5" s="1"/>
  <c r="H12" i="5"/>
  <c r="J5" i="5" s="1"/>
  <c r="H13" i="5" s="1"/>
  <c r="C67" i="2"/>
  <c r="C46" i="2"/>
  <c r="C30" i="2"/>
  <c r="J6" i="5" l="1"/>
  <c r="I13" i="5" s="1"/>
  <c r="C66" i="2"/>
  <c r="D97" i="1"/>
  <c r="C97" i="1"/>
  <c r="J7" i="5" l="1"/>
  <c r="D98" i="1"/>
  <c r="C87" i="1"/>
  <c r="C74" i="1"/>
  <c r="C92" i="1" l="1"/>
  <c r="C93" i="1" s="1"/>
  <c r="C98" i="1"/>
  <c r="C107" i="1" s="1"/>
  <c r="C99" i="1" l="1"/>
  <c r="C109" i="1" s="1"/>
  <c r="C46" i="4"/>
  <c r="C30" i="4"/>
  <c r="D16" i="4"/>
  <c r="C8" i="5" l="1"/>
  <c r="C60" i="6"/>
  <c r="D12" i="6"/>
  <c r="D9" i="6"/>
  <c r="C57" i="5"/>
  <c r="C54" i="5"/>
  <c r="C19" i="5"/>
  <c r="C11" i="5"/>
  <c r="C62" i="4"/>
  <c r="D12" i="4"/>
  <c r="D9" i="4"/>
  <c r="D55" i="3"/>
  <c r="D52" i="3"/>
  <c r="D17" i="3"/>
  <c r="C64" i="3" s="1"/>
  <c r="D9" i="3"/>
  <c r="D6" i="3"/>
  <c r="C62" i="2"/>
  <c r="A69" i="1"/>
  <c r="A70" i="1" s="1"/>
  <c r="A71" i="1" s="1"/>
  <c r="A72" i="1" s="1"/>
  <c r="H59" i="5" l="1"/>
  <c r="I59" i="5"/>
  <c r="D60" i="6"/>
  <c r="D65" i="6" s="1"/>
  <c r="C65" i="6"/>
  <c r="D62" i="2"/>
  <c r="D67" i="2" s="1"/>
  <c r="C70" i="6"/>
  <c r="E18" i="2"/>
  <c r="E13" i="2"/>
  <c r="D13" i="6"/>
  <c r="C72" i="4"/>
  <c r="D62" i="4"/>
  <c r="C100" i="1"/>
  <c r="C106" i="1"/>
  <c r="C108" i="1" s="1"/>
  <c r="C110" i="1" s="1"/>
  <c r="C59" i="5"/>
  <c r="C12" i="5"/>
  <c r="D13" i="4"/>
  <c r="D10" i="3"/>
  <c r="D57" i="3"/>
  <c r="C68" i="2"/>
  <c r="D18" i="6" l="1"/>
  <c r="E18" i="6" s="1"/>
  <c r="E13" i="6"/>
  <c r="D44" i="6" s="1"/>
  <c r="D46" i="2"/>
  <c r="E46" i="2" s="1"/>
  <c r="E66" i="2" s="1"/>
  <c r="C124" i="1"/>
  <c r="C117" i="1"/>
  <c r="C60" i="5"/>
  <c r="E13" i="4"/>
  <c r="D46" i="4" s="1"/>
  <c r="E46" i="4" s="1"/>
  <c r="E72" i="4" s="1"/>
  <c r="D18" i="4"/>
  <c r="E18" i="4" s="1"/>
  <c r="C63" i="3"/>
  <c r="C65" i="3" s="1"/>
  <c r="C67" i="3" s="1"/>
  <c r="D58" i="3"/>
  <c r="D59" i="3" s="1"/>
  <c r="C66" i="3"/>
  <c r="D68" i="2" l="1"/>
  <c r="E68" i="2"/>
  <c r="E70" i="2" s="1"/>
  <c r="C111" i="1" s="1"/>
  <c r="C112" i="1" s="1"/>
  <c r="C114" i="1" s="1"/>
  <c r="D79" i="1" s="1"/>
  <c r="E44" i="6"/>
  <c r="E64" i="6" s="1"/>
  <c r="E70" i="6" s="1"/>
  <c r="D64" i="6"/>
  <c r="D70" i="6" s="1"/>
  <c r="D66" i="2"/>
  <c r="C61" i="5"/>
  <c r="C118" i="1"/>
  <c r="C119" i="1" s="1"/>
  <c r="C121" i="1" s="1"/>
  <c r="C126" i="1" s="1"/>
  <c r="C127" i="1" s="1"/>
  <c r="C125" i="1"/>
  <c r="D72" i="4"/>
  <c r="E74" i="6" l="1"/>
  <c r="H62" i="5" s="1"/>
  <c r="D74" i="6"/>
  <c r="I62" i="5" s="1"/>
  <c r="D81" i="1"/>
  <c r="D87" i="1" s="1"/>
  <c r="D92" i="1" s="1"/>
  <c r="D93" i="1" s="1"/>
  <c r="D99" i="1" s="1"/>
  <c r="D100" i="1" s="1"/>
  <c r="J63" i="5" l="1"/>
</calcChain>
</file>

<file path=xl/sharedStrings.xml><?xml version="1.0" encoding="utf-8"?>
<sst xmlns="http://schemas.openxmlformats.org/spreadsheetml/2006/main" count="610" uniqueCount="252">
  <si>
    <t>Sucursal:  Consolidado</t>
  </si>
  <si>
    <t>Centro:  Consolidado</t>
  </si>
  <si>
    <t>Reserva Legal</t>
  </si>
  <si>
    <t>INGRESOS</t>
  </si>
  <si>
    <t>INGRESOS OPERATIVOS</t>
  </si>
  <si>
    <t>VENTAS DE MERCADERIAS Y SERVICIOS</t>
  </si>
  <si>
    <t>VENTAS DE MERCADERIAS</t>
  </si>
  <si>
    <t>Ventas de Merc.  Secc. Ropas y Acc.</t>
  </si>
  <si>
    <t>Ventas de Merc. Sec. Electrodom.</t>
  </si>
  <si>
    <t>TOTAL...VENTAS DE MERCADERIAS</t>
  </si>
  <si>
    <t>COSTO DE MERCEDERIAS VENDIDAS</t>
  </si>
  <si>
    <t>Costo de Merc. Sec. Ropas y Acc.</t>
  </si>
  <si>
    <t>Costo de Merc. Sec. Electrodom</t>
  </si>
  <si>
    <t>TOTAL...COSTO DE MERCEDERIAS VENDIDAS</t>
  </si>
  <si>
    <t>TOTAL...VENTAS DE MERCADERIAS Y SERVICIOS</t>
  </si>
  <si>
    <t>OTROS INGRESOS</t>
  </si>
  <si>
    <t>Diferencia de Cambio</t>
  </si>
  <si>
    <t>Utilidad en Vta de Activo Fijo</t>
  </si>
  <si>
    <t>TOTAL...OTROS INGRESOS</t>
  </si>
  <si>
    <t>TOTAL...INGRESOS OPERATIVOS</t>
  </si>
  <si>
    <t>TOTAL...INGRESOS</t>
  </si>
  <si>
    <t>EGRESOS</t>
  </si>
  <si>
    <t>EGRESOS OPERATIVOS</t>
  </si>
  <si>
    <t>GASTOS DE COMERCIALIZACION</t>
  </si>
  <si>
    <t>GASTOS DE VENTAS</t>
  </si>
  <si>
    <t>TOTAL...GASTOS DE VENTAS</t>
  </si>
  <si>
    <t>TOTAL...GASTOS DE COMERCIALIZACION</t>
  </si>
  <si>
    <t>GASTOS FINANCIEROS</t>
  </si>
  <si>
    <t>GASTOS BANCARIOS Y NO BANCARIOS</t>
  </si>
  <si>
    <t>TOTAL...GASTOS BANCARIOS Y NO BANCARIOS</t>
  </si>
  <si>
    <t>TOTAL...GASTOS FINANCIEROS</t>
  </si>
  <si>
    <t>GASTOS ADMINISTRATIVOS</t>
  </si>
  <si>
    <t>SUELDOS Y CARGAS SOCIALES</t>
  </si>
  <si>
    <t>Sueldos y Jornales</t>
  </si>
  <si>
    <t>Bonificacion Familiar</t>
  </si>
  <si>
    <t>Aguinaldos</t>
  </si>
  <si>
    <t>Aporte Patronal IPS</t>
  </si>
  <si>
    <t>TOTAL...SUELDOS Y CARGAS SOCIALES</t>
  </si>
  <si>
    <t>HONORARIOS PROFESIONALES</t>
  </si>
  <si>
    <t>TOTAL...HONORARIOS PROFESIONALES</t>
  </si>
  <si>
    <t>IMPRESOS Y UTILES</t>
  </si>
  <si>
    <t>Impresos y Utiles</t>
  </si>
  <si>
    <t>TOTAL...IMPRESOS Y UTILES</t>
  </si>
  <si>
    <t>ALQUILERES PAGADOS</t>
  </si>
  <si>
    <t>Alquileres Pagados por Inmuebles</t>
  </si>
  <si>
    <t>TOTAL...ALQUILERES PAGADOS</t>
  </si>
  <si>
    <t>SERVICIOS BASICOS</t>
  </si>
  <si>
    <t>REPARACION Y MANTENIMIENTO</t>
  </si>
  <si>
    <t>Pasajes y Viaticos GND</t>
  </si>
  <si>
    <t>IMPUESTOS, PATENTES Y TASAS</t>
  </si>
  <si>
    <t>GASTOS VARIOS</t>
  </si>
  <si>
    <t>Donaciones y Contribucion</t>
  </si>
  <si>
    <t>TOTAL...GASTOS VARIOS</t>
  </si>
  <si>
    <t>TOTAL...GASTOS ADMINISTRATIVOS</t>
  </si>
  <si>
    <t>GASTOS NO DED. AMORTIZ, DEPRECIACIONES</t>
  </si>
  <si>
    <t>GASTOS NO DEDUCIBLES</t>
  </si>
  <si>
    <t>Recargos y Multas</t>
  </si>
  <si>
    <t>TOTAL...GASTOS NO DEDUCIBLES</t>
  </si>
  <si>
    <t>AMORTIZACIONES</t>
  </si>
  <si>
    <t>DEPRECIACIONES</t>
  </si>
  <si>
    <t>Depreciacion del Ejercicio</t>
  </si>
  <si>
    <t>TOTAL...AMORTIZACIONES</t>
  </si>
  <si>
    <t>TOTAL...GASTOS NO DED. AMORTIZ, DEPRECIACIONES</t>
  </si>
  <si>
    <t>RESULTADO DEL EJERCICIO</t>
  </si>
  <si>
    <t>PERDIDAS Y GANANCIAS</t>
  </si>
  <si>
    <t>TOTAL...EGRESOS OPERATIVOS</t>
  </si>
  <si>
    <t>TOTAL...EGRESOS</t>
  </si>
  <si>
    <t>RESUMEN DE CUADRO DE RESULTADOS</t>
  </si>
  <si>
    <t>Total Ingreso:</t>
  </si>
  <si>
    <t>Total Egreso:</t>
  </si>
  <si>
    <t>Gastos Fincas conlindantes</t>
  </si>
  <si>
    <t>Servicios contratados IVA</t>
  </si>
  <si>
    <t>Servicios contratados IRP</t>
  </si>
  <si>
    <t>Compras contribuyente IRE Re simple</t>
  </si>
  <si>
    <t>GASTOS</t>
  </si>
  <si>
    <t>TOTAL…</t>
  </si>
  <si>
    <t>Gastos pagados en el exterior</t>
  </si>
  <si>
    <t>Honorarios profesionales IRP</t>
  </si>
  <si>
    <t xml:space="preserve">Resultado: </t>
  </si>
  <si>
    <t>Antes Imp a la renta</t>
  </si>
  <si>
    <t>Despues Impuestoa la renta</t>
  </si>
  <si>
    <t>GASTOS CON LIMITE DE DEDUCIBILIDAD</t>
  </si>
  <si>
    <t>PASO 1 CALCULO DEL INGRESO BRUTO Y LA RENTA NETA</t>
  </si>
  <si>
    <t>CODIGO</t>
  </si>
  <si>
    <t>CONCEPTO</t>
  </si>
  <si>
    <t>Saldo s/ Balance antes del Impuesto a la Renta</t>
  </si>
  <si>
    <t>VENTAS</t>
  </si>
  <si>
    <t xml:space="preserve">Ventas de Mercaderías Gravadas </t>
  </si>
  <si>
    <t>Ventas Mercaderías Exentas</t>
  </si>
  <si>
    <t>Total Ventas</t>
  </si>
  <si>
    <t xml:space="preserve">Otros Ingresos </t>
  </si>
  <si>
    <t>Total otros ingresos</t>
  </si>
  <si>
    <t>1% DEL INGRESO BRUTO</t>
  </si>
  <si>
    <t xml:space="preserve">Costos de Mercaderías Gravadas </t>
  </si>
  <si>
    <t>Costos Mercaderías Exentas</t>
  </si>
  <si>
    <t>TOTAL COSTOS</t>
  </si>
  <si>
    <t>RENTA BRUTA</t>
  </si>
  <si>
    <t>1% DE LA RENTA BRUTA</t>
  </si>
  <si>
    <t>PASO 2: DETERMINAR CUALES SON LOS GASTOS CON LIMITE DE DUCIBILIDAD</t>
  </si>
  <si>
    <t>CUENTA</t>
  </si>
  <si>
    <t>Saldo s/ Balance</t>
  </si>
  <si>
    <t>0000021</t>
  </si>
  <si>
    <t>0000022</t>
  </si>
  <si>
    <t>Gastos de Representación realiz en el Exterior</t>
  </si>
  <si>
    <t>0000024</t>
  </si>
  <si>
    <t>Donaciones y Contribuciones</t>
  </si>
  <si>
    <t>Servicios Sociales al Personal Adm.</t>
  </si>
  <si>
    <t>Servicios Sociales al Personal Ventas</t>
  </si>
  <si>
    <t>0000037</t>
  </si>
  <si>
    <t>TOTAL EGRESOS</t>
  </si>
  <si>
    <t>PASO 3: DETERMINAR EL LIMITE SEGÚN 1% DEL INGRESO BRUTO</t>
  </si>
  <si>
    <t>Gastos con limites de deducibilidad</t>
  </si>
  <si>
    <t>Total gasto</t>
  </si>
  <si>
    <t>Gasto deducible</t>
  </si>
  <si>
    <t>GND</t>
  </si>
  <si>
    <t>Total gastos con limites de deducibilidad</t>
  </si>
  <si>
    <t>PASO 4: DETERMINAR EL LIMITE SEGÚN 1% DE LA RENTA BRUTA</t>
  </si>
  <si>
    <t>PASO 5 : RESUMEN LIMITE DE DEDUCIBILIDAD</t>
  </si>
  <si>
    <t>Otros Gastos no deducibles</t>
  </si>
  <si>
    <t>INGRESOS OPERATIVOS Y NO OPERATIVOS</t>
  </si>
  <si>
    <t>MENOS COSTOS</t>
  </si>
  <si>
    <t>ES IGUAL A RENTA BRUTA</t>
  </si>
  <si>
    <t>MENOS: GASTOS DEDUCIBLES Y NO DEDUCIBLES</t>
  </si>
  <si>
    <t xml:space="preserve">ES IGUAL A UTILIDAD OPERATIVA </t>
  </si>
  <si>
    <t>MAS: GASTOS NO DEDUCIBLES</t>
  </si>
  <si>
    <t>RENTA NETA DEL EJERCICIO O UTILIDAD FISCAL</t>
  </si>
  <si>
    <t>TASA DEL IMPUESTO </t>
  </si>
  <si>
    <r>
      <t>IMPUESTO A LA RENTA</t>
    </r>
    <r>
      <rPr>
        <sz val="12"/>
        <rFont val="Calibri Light"/>
        <family val="2"/>
      </rPr>
      <t> </t>
    </r>
  </si>
  <si>
    <t>DETERMINACIÓN DEL IRE GENERAL</t>
  </si>
  <si>
    <t>COSTOS</t>
  </si>
  <si>
    <t>0000000</t>
  </si>
  <si>
    <t>0000001</t>
  </si>
  <si>
    <t>0000002</t>
  </si>
  <si>
    <t>Comisiones sujeto a Seguro Social</t>
  </si>
  <si>
    <t>0000003</t>
  </si>
  <si>
    <t>Sueldos y Otras Remuneraciones Adm.</t>
  </si>
  <si>
    <t>0000004</t>
  </si>
  <si>
    <t>Sueldos y Otras Remuneraciones Ventas</t>
  </si>
  <si>
    <t>0000005</t>
  </si>
  <si>
    <t>Aguinaldos Administración</t>
  </si>
  <si>
    <t>0000006</t>
  </si>
  <si>
    <t>Aguinaldos Ventas</t>
  </si>
  <si>
    <t>0000007</t>
  </si>
  <si>
    <t>Vacaciones Administración</t>
  </si>
  <si>
    <t>0000008</t>
  </si>
  <si>
    <t>Vacaciones Ventas</t>
  </si>
  <si>
    <t>0000009</t>
  </si>
  <si>
    <t>Horas Extras Administración</t>
  </si>
  <si>
    <t>0000010</t>
  </si>
  <si>
    <t>Horas Extras Ventas</t>
  </si>
  <si>
    <t>0000011</t>
  </si>
  <si>
    <t>Bonificación Familiar Ventas</t>
  </si>
  <si>
    <t>0000012</t>
  </si>
  <si>
    <t>Gratificación sujeto a Seguro Social Adm.</t>
  </si>
  <si>
    <t>0000013</t>
  </si>
  <si>
    <t>Gratificación sujeto a Seguro Social Ventas</t>
  </si>
  <si>
    <t>0000014</t>
  </si>
  <si>
    <t>IPS Aporte Patronal Administración</t>
  </si>
  <si>
    <t>0000015</t>
  </si>
  <si>
    <t>IPS Aporte Patronal Ventas</t>
  </si>
  <si>
    <t>0000016</t>
  </si>
  <si>
    <t>Pre-Aviso Ventas</t>
  </si>
  <si>
    <t>0000017</t>
  </si>
  <si>
    <t>Indemnización Ventas</t>
  </si>
  <si>
    <t>0000018</t>
  </si>
  <si>
    <t>0000019</t>
  </si>
  <si>
    <t>0000020</t>
  </si>
  <si>
    <t>Gastos operativos</t>
  </si>
  <si>
    <t>0000023</t>
  </si>
  <si>
    <t>Depreciaciones Equipos</t>
  </si>
  <si>
    <t>0000025</t>
  </si>
  <si>
    <t>0000026</t>
  </si>
  <si>
    <t>I.V.A. GND</t>
  </si>
  <si>
    <t>0000027</t>
  </si>
  <si>
    <t>Gastos No Deducibles (x Falta Docum.apropiada)</t>
  </si>
  <si>
    <t>0000028</t>
  </si>
  <si>
    <t>Multas y Recargos Fiscales</t>
  </si>
  <si>
    <t>0000029</t>
  </si>
  <si>
    <t>Contravenciones</t>
  </si>
  <si>
    <t>0000030</t>
  </si>
  <si>
    <t>Diferencia de Cambios</t>
  </si>
  <si>
    <t>0000031</t>
  </si>
  <si>
    <t>Gastos Bancarios</t>
  </si>
  <si>
    <t>0000032</t>
  </si>
  <si>
    <t>0000033</t>
  </si>
  <si>
    <t>Publicidad y Propaganda</t>
  </si>
  <si>
    <t>0000034</t>
  </si>
  <si>
    <t>Gastos de envío</t>
  </si>
  <si>
    <t>0000035</t>
  </si>
  <si>
    <t>Gastos de Ventas</t>
  </si>
  <si>
    <t>0000036</t>
  </si>
  <si>
    <t>Cuotas Sociales</t>
  </si>
  <si>
    <t>0000038</t>
  </si>
  <si>
    <t>Pérdida Mercadería Dañada o Faltante-GND</t>
  </si>
  <si>
    <t>0000039</t>
  </si>
  <si>
    <t>Impuesto a la Renta</t>
  </si>
  <si>
    <t>Total Egresos</t>
  </si>
  <si>
    <t>Total</t>
  </si>
  <si>
    <t xml:space="preserve">Resultado </t>
  </si>
  <si>
    <t>MENOS: RENTA EXENTA</t>
  </si>
  <si>
    <t>Honorarios Profesionales IRP</t>
  </si>
  <si>
    <t>Honorarios Profesionales IVA</t>
  </si>
  <si>
    <t>Total Costo:</t>
  </si>
  <si>
    <r>
      <rPr>
        <b/>
        <sz val="10"/>
        <color rgb="FFFF0000"/>
        <rFont val="Arial"/>
        <family val="2"/>
      </rPr>
      <t>Interes,</t>
    </r>
    <r>
      <rPr>
        <sz val="10"/>
        <rFont val="Arial"/>
        <family val="2"/>
      </rPr>
      <t xml:space="preserve"> Comision Gtos Bancarios</t>
    </r>
  </si>
  <si>
    <t>Remuneracion Personal Superior IRP -Dueño-Socio-Accionista</t>
  </si>
  <si>
    <r>
      <t>Remuneracion Personal Superior</t>
    </r>
    <r>
      <rPr>
        <b/>
        <sz val="10"/>
        <color rgb="FFFF0000"/>
        <rFont val="Arial"/>
        <family val="2"/>
      </rPr>
      <t xml:space="preserve"> IRP</t>
    </r>
    <r>
      <rPr>
        <sz val="10"/>
        <rFont val="Arial"/>
        <family val="2"/>
      </rPr>
      <t xml:space="preserve"> -Dueño-Socio-Accionista</t>
    </r>
  </si>
  <si>
    <t>PASO 1 CALCULO DEL INGRESO BRUTO Y LA RENTA BRUTA</t>
  </si>
  <si>
    <t>IB</t>
  </si>
  <si>
    <t>1% INGRESO BRUTO</t>
  </si>
  <si>
    <t>1% RENTA BRUTA</t>
  </si>
  <si>
    <t>Impuesto a la Renta Ley 6380/19</t>
  </si>
  <si>
    <t>Patente</t>
  </si>
  <si>
    <t>Intereses Pagados a Proveedores del Exterior</t>
  </si>
  <si>
    <t>Intereses Ganados en CA</t>
  </si>
  <si>
    <t>gd</t>
  </si>
  <si>
    <t>ingreso bruto</t>
  </si>
  <si>
    <t>gd 16,5 % AP</t>
  </si>
  <si>
    <t>GD</t>
  </si>
  <si>
    <t>RB</t>
  </si>
  <si>
    <t>Embargo judicial</t>
  </si>
  <si>
    <r>
      <t>DETERMINACIÓN DE LA</t>
    </r>
    <r>
      <rPr>
        <b/>
        <sz val="12"/>
        <color indexed="30"/>
        <rFont val="Century Gothic"/>
        <family val="2"/>
      </rPr>
      <t xml:space="preserve"> </t>
    </r>
    <r>
      <rPr>
        <b/>
        <sz val="12"/>
        <color indexed="40"/>
        <rFont val="Century Gothic"/>
        <family val="2"/>
      </rPr>
      <t>RESERVA LEGAL</t>
    </r>
    <r>
      <rPr>
        <b/>
        <sz val="12"/>
        <color indexed="9"/>
        <rFont val="Century Gothic"/>
        <family val="2"/>
      </rPr>
      <t xml:space="preserve"> PARA SOCIEDADES COMERCIALES </t>
    </r>
  </si>
  <si>
    <t>UTILIDAD OPERATIVA</t>
  </si>
  <si>
    <t>Menos: IMPUESTO A LA RENTA </t>
  </si>
  <si>
    <t>BASE PARA LA RESERVA LEGAL</t>
  </si>
  <si>
    <t>TASA DE LA RESERVA LEGAL </t>
  </si>
  <si>
    <t>RESERVA LEGAL</t>
  </si>
  <si>
    <r>
      <t xml:space="preserve">CÁLCULO DE LA </t>
    </r>
    <r>
      <rPr>
        <b/>
        <sz val="12"/>
        <color indexed="40"/>
        <rFont val="Century Gothic"/>
        <family val="2"/>
      </rPr>
      <t>UTILIDAD A SER DUSTRUBUIDA</t>
    </r>
  </si>
  <si>
    <t>Menos: IMPUESTO A LA RENTA</t>
  </si>
  <si>
    <t>Menos: Reserva Legal</t>
  </si>
  <si>
    <t>UTILIDAD SEGÚN BALANCE</t>
  </si>
  <si>
    <t>Ingresos gravados</t>
  </si>
  <si>
    <t>I.V.A. Costo / gasto</t>
  </si>
  <si>
    <t>Intereses Pagados a Proveedores del Exterior-Retenido INR</t>
  </si>
  <si>
    <t>costo/gasto directo relacionado a exento</t>
  </si>
  <si>
    <t>costo/gasto directo relacionado a gravado</t>
  </si>
  <si>
    <t>gastos indistintos</t>
  </si>
  <si>
    <t xml:space="preserve">Ventas Mercaderías Exentas, donaciones, rifas </t>
  </si>
  <si>
    <t>Ingresos exentos</t>
  </si>
  <si>
    <t>gravados</t>
  </si>
  <si>
    <t>exento</t>
  </si>
  <si>
    <t>gastos indistintos 
% rel a exento</t>
  </si>
  <si>
    <t>gastos indistintos
% rel a gravado</t>
  </si>
  <si>
    <t>1% EN SU CONJUNTO</t>
  </si>
  <si>
    <t>DIRECTO /INDISTINTO</t>
  </si>
  <si>
    <t>LIMITE</t>
  </si>
  <si>
    <t>costo/gasto directo relacionado a exento/GND</t>
  </si>
  <si>
    <t>Saldo s/ Balance DESPUES del Impuesto a la Renta</t>
  </si>
  <si>
    <t>100% gd</t>
  </si>
  <si>
    <t>100% GND</t>
  </si>
  <si>
    <t>IND</t>
  </si>
  <si>
    <t>TOTAL</t>
  </si>
  <si>
    <t>1% 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</si>
</sst>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0;[Red]0"/>
    <numFmt numFmtId="168" formatCode="_-* #,##0\ _P_t_s_-;\-* #,##0\ _P_t_s_-;_-* &quot;-&quot;\ _P_t_s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3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0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sz val="12"/>
      <name val="Calibri Light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 val="doubleAccounting"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indexed="30"/>
      <name val="Century Gothic"/>
      <family val="2"/>
    </font>
    <font>
      <b/>
      <sz val="12"/>
      <color indexed="40"/>
      <name val="Century Gothic"/>
      <family val="2"/>
    </font>
    <font>
      <b/>
      <sz val="12"/>
      <color indexed="9"/>
      <name val="Century Gothic"/>
      <family val="2"/>
    </font>
    <font>
      <b/>
      <sz val="14"/>
      <name val="Calibri Light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166" fontId="2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166" fontId="2" fillId="2" borderId="0" xfId="1" applyNumberFormat="1" applyFont="1" applyFill="1"/>
    <xf numFmtId="0" fontId="0" fillId="0" borderId="0" xfId="0" applyFill="1"/>
    <xf numFmtId="0" fontId="8" fillId="3" borderId="2" xfId="0" applyFont="1" applyFill="1" applyBorder="1" applyAlignment="1">
      <alignment horizontal="center" vertical="center"/>
    </xf>
    <xf numFmtId="37" fontId="8" fillId="3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left"/>
    </xf>
    <xf numFmtId="0" fontId="8" fillId="0" borderId="2" xfId="0" applyFont="1" applyFill="1" applyBorder="1"/>
    <xf numFmtId="164" fontId="8" fillId="0" borderId="2" xfId="2" applyFont="1" applyFill="1" applyBorder="1"/>
    <xf numFmtId="0" fontId="6" fillId="0" borderId="2" xfId="0" applyNumberFormat="1" applyFont="1" applyBorder="1" applyAlignment="1">
      <alignment horizontal="left"/>
    </xf>
    <xf numFmtId="0" fontId="4" fillId="0" borderId="2" xfId="0" applyFont="1" applyFill="1" applyBorder="1"/>
    <xf numFmtId="164" fontId="4" fillId="0" borderId="2" xfId="2" applyFont="1" applyFill="1" applyBorder="1"/>
    <xf numFmtId="0" fontId="2" fillId="0" borderId="2" xfId="0" applyNumberFormat="1" applyFont="1" applyBorder="1" applyAlignment="1">
      <alignment horizontal="left"/>
    </xf>
    <xf numFmtId="0" fontId="8" fillId="3" borderId="2" xfId="0" applyFont="1" applyFill="1" applyBorder="1"/>
    <xf numFmtId="164" fontId="8" fillId="3" borderId="2" xfId="2" applyFont="1" applyFill="1" applyBorder="1"/>
    <xf numFmtId="0" fontId="4" fillId="0" borderId="2" xfId="0" applyFont="1" applyBorder="1"/>
    <xf numFmtId="164" fontId="4" fillId="0" borderId="2" xfId="2" applyFont="1" applyBorder="1"/>
    <xf numFmtId="0" fontId="8" fillId="5" borderId="2" xfId="0" applyFont="1" applyFill="1" applyBorder="1"/>
    <xf numFmtId="164" fontId="8" fillId="5" borderId="2" xfId="2" applyFont="1" applyFill="1" applyBorder="1"/>
    <xf numFmtId="164" fontId="2" fillId="6" borderId="0" xfId="2" applyFont="1" applyFill="1"/>
    <xf numFmtId="0" fontId="2" fillId="0" borderId="0" xfId="0" applyFont="1" applyFill="1"/>
    <xf numFmtId="49" fontId="0" fillId="0" borderId="2" xfId="0" applyNumberFormat="1" applyFill="1" applyBorder="1"/>
    <xf numFmtId="0" fontId="0" fillId="0" borderId="2" xfId="0" applyFill="1" applyBorder="1"/>
    <xf numFmtId="164" fontId="0" fillId="0" borderId="2" xfId="2" applyFont="1" applyFill="1" applyBorder="1"/>
    <xf numFmtId="168" fontId="0" fillId="0" borderId="0" xfId="0" applyNumberFormat="1" applyFill="1"/>
    <xf numFmtId="49" fontId="6" fillId="3" borderId="2" xfId="0" applyNumberFormat="1" applyFont="1" applyFill="1" applyBorder="1"/>
    <xf numFmtId="0" fontId="6" fillId="3" borderId="2" xfId="0" applyFont="1" applyFill="1" applyBorder="1"/>
    <xf numFmtId="164" fontId="6" fillId="3" borderId="2" xfId="2" applyFont="1" applyFill="1" applyBorder="1"/>
    <xf numFmtId="49" fontId="0" fillId="0" borderId="0" xfId="0" applyNumberFormat="1" applyFill="1"/>
    <xf numFmtId="164" fontId="0" fillId="0" borderId="0" xfId="2" applyFont="1" applyFill="1"/>
    <xf numFmtId="49" fontId="8" fillId="5" borderId="0" xfId="0" applyNumberFormat="1" applyFont="1" applyFill="1"/>
    <xf numFmtId="0" fontId="8" fillId="5" borderId="0" xfId="0" applyFont="1" applyFill="1" applyBorder="1"/>
    <xf numFmtId="164" fontId="8" fillId="5" borderId="0" xfId="2" applyFont="1" applyFill="1"/>
    <xf numFmtId="168" fontId="8" fillId="5" borderId="0" xfId="0" applyNumberFormat="1" applyFont="1" applyFill="1"/>
    <xf numFmtId="49" fontId="6" fillId="0" borderId="0" xfId="0" applyNumberFormat="1" applyFont="1" applyFill="1" applyAlignment="1">
      <alignment horizontal="center"/>
    </xf>
    <xf numFmtId="49" fontId="8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8" fillId="5" borderId="2" xfId="2" applyFont="1" applyFill="1" applyBorder="1" applyAlignment="1">
      <alignment horizontal="center" vertical="center" wrapText="1"/>
    </xf>
    <xf numFmtId="49" fontId="10" fillId="5" borderId="2" xfId="0" applyNumberFormat="1" applyFont="1" applyFill="1" applyBorder="1"/>
    <xf numFmtId="0" fontId="10" fillId="5" borderId="2" xfId="0" applyFont="1" applyFill="1" applyBorder="1"/>
    <xf numFmtId="164" fontId="10" fillId="5" borderId="2" xfId="2" applyFont="1" applyFill="1" applyBorder="1"/>
    <xf numFmtId="49" fontId="0" fillId="5" borderId="0" xfId="0" applyNumberFormat="1" applyFill="1"/>
    <xf numFmtId="0" fontId="0" fillId="5" borderId="0" xfId="0" applyFill="1"/>
    <xf numFmtId="164" fontId="2" fillId="5" borderId="0" xfId="2" applyFont="1" applyFill="1"/>
    <xf numFmtId="0" fontId="8" fillId="5" borderId="2" xfId="0" applyFont="1" applyFill="1" applyBorder="1" applyAlignment="1">
      <alignment horizontal="center"/>
    </xf>
    <xf numFmtId="164" fontId="8" fillId="0" borderId="2" xfId="2" applyFont="1" applyBorder="1" applyAlignment="1">
      <alignment horizontal="center"/>
    </xf>
    <xf numFmtId="164" fontId="8" fillId="7" borderId="2" xfId="2" applyFont="1" applyFill="1" applyBorder="1"/>
    <xf numFmtId="164" fontId="8" fillId="8" borderId="2" xfId="2" applyFont="1" applyFill="1" applyBorder="1"/>
    <xf numFmtId="164" fontId="8" fillId="5" borderId="2" xfId="2" applyFont="1" applyFill="1" applyBorder="1" applyAlignment="1">
      <alignment vertical="center"/>
    </xf>
    <xf numFmtId="0" fontId="10" fillId="5" borderId="2" xfId="0" applyFont="1" applyFill="1" applyBorder="1" applyAlignment="1">
      <alignment horizontal="center"/>
    </xf>
    <xf numFmtId="164" fontId="10" fillId="0" borderId="2" xfId="2" applyFont="1" applyBorder="1" applyAlignment="1">
      <alignment horizontal="center"/>
    </xf>
    <xf numFmtId="164" fontId="10" fillId="7" borderId="2" xfId="2" applyFont="1" applyFill="1" applyBorder="1"/>
    <xf numFmtId="164" fontId="10" fillId="8" borderId="2" xfId="2" applyFont="1" applyFill="1" applyBorder="1"/>
    <xf numFmtId="164" fontId="10" fillId="0" borderId="2" xfId="2" applyFont="1" applyFill="1" applyBorder="1"/>
    <xf numFmtId="164" fontId="10" fillId="5" borderId="2" xfId="2" applyFont="1" applyFill="1" applyBorder="1" applyAlignment="1">
      <alignment vertic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/>
    <xf numFmtId="164" fontId="3" fillId="0" borderId="2" xfId="2" applyFont="1" applyFill="1" applyBorder="1"/>
    <xf numFmtId="0" fontId="2" fillId="0" borderId="2" xfId="0" applyFont="1" applyFill="1" applyBorder="1"/>
    <xf numFmtId="164" fontId="2" fillId="0" borderId="2" xfId="2" applyFont="1" applyFill="1" applyBorder="1"/>
    <xf numFmtId="0" fontId="0" fillId="4" borderId="0" xfId="0" applyFill="1"/>
    <xf numFmtId="0" fontId="12" fillId="0" borderId="5" xfId="0" applyFont="1" applyBorder="1"/>
    <xf numFmtId="3" fontId="12" fillId="0" borderId="5" xfId="0" applyNumberFormat="1" applyFont="1" applyBorder="1" applyAlignment="1">
      <alignment horizontal="right"/>
    </xf>
    <xf numFmtId="3" fontId="13" fillId="10" borderId="5" xfId="0" applyNumberFormat="1" applyFont="1" applyFill="1" applyBorder="1" applyAlignment="1">
      <alignment horizontal="right"/>
    </xf>
    <xf numFmtId="0" fontId="14" fillId="0" borderId="5" xfId="0" applyFont="1" applyBorder="1"/>
    <xf numFmtId="3" fontId="14" fillId="0" borderId="5" xfId="0" applyNumberFormat="1" applyFont="1" applyBorder="1" applyAlignment="1">
      <alignment horizontal="right"/>
    </xf>
    <xf numFmtId="9" fontId="12" fillId="0" borderId="5" xfId="0" applyNumberFormat="1" applyFont="1" applyBorder="1" applyAlignment="1">
      <alignment horizontal="right"/>
    </xf>
    <xf numFmtId="0" fontId="13" fillId="10" borderId="5" xfId="0" applyFont="1" applyFill="1" applyBorder="1"/>
    <xf numFmtId="0" fontId="12" fillId="2" borderId="5" xfId="0" applyFont="1" applyFill="1" applyBorder="1"/>
    <xf numFmtId="3" fontId="12" fillId="2" borderId="5" xfId="0" applyNumberFormat="1" applyFont="1" applyFill="1" applyBorder="1" applyAlignment="1">
      <alignment horizontal="right"/>
    </xf>
    <xf numFmtId="3" fontId="13" fillId="2" borderId="5" xfId="0" applyNumberFormat="1" applyFont="1" applyFill="1" applyBorder="1" applyAlignment="1">
      <alignment horizontal="right"/>
    </xf>
    <xf numFmtId="0" fontId="16" fillId="11" borderId="2" xfId="0" applyFont="1" applyFill="1" applyBorder="1" applyAlignment="1">
      <alignment horizontal="center" vertical="center"/>
    </xf>
    <xf numFmtId="37" fontId="16" fillId="11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/>
    <xf numFmtId="0" fontId="16" fillId="11" borderId="2" xfId="0" applyFont="1" applyFill="1" applyBorder="1"/>
    <xf numFmtId="49" fontId="6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6" fillId="7" borderId="2" xfId="0" applyNumberFormat="1" applyFont="1" applyFill="1" applyBorder="1" applyAlignment="1">
      <alignment horizontal="left"/>
    </xf>
    <xf numFmtId="0" fontId="8" fillId="7" borderId="2" xfId="0" applyFont="1" applyFill="1" applyBorder="1" applyAlignment="1">
      <alignment vertical="center"/>
    </xf>
    <xf numFmtId="168" fontId="8" fillId="7" borderId="2" xfId="0" applyNumberFormat="1" applyFont="1" applyFill="1" applyBorder="1" applyAlignment="1">
      <alignment vertical="center"/>
    </xf>
    <xf numFmtId="0" fontId="16" fillId="11" borderId="2" xfId="0" applyFont="1" applyFill="1" applyBorder="1" applyAlignment="1">
      <alignment vertical="center"/>
    </xf>
    <xf numFmtId="168" fontId="16" fillId="11" borderId="2" xfId="0" applyNumberFormat="1" applyFont="1" applyFill="1" applyBorder="1" applyAlignment="1">
      <alignment vertical="center"/>
    </xf>
    <xf numFmtId="0" fontId="4" fillId="4" borderId="0" xfId="0" applyFont="1" applyFill="1"/>
    <xf numFmtId="168" fontId="4" fillId="4" borderId="0" xfId="0" applyNumberFormat="1" applyFont="1" applyFill="1"/>
    <xf numFmtId="164" fontId="16" fillId="11" borderId="2" xfId="2" applyFont="1" applyFill="1" applyBorder="1"/>
    <xf numFmtId="0" fontId="2" fillId="12" borderId="0" xfId="0" applyFont="1" applyFill="1"/>
    <xf numFmtId="166" fontId="2" fillId="12" borderId="0" xfId="1" applyNumberFormat="1" applyFont="1" applyFill="1"/>
    <xf numFmtId="166" fontId="0" fillId="0" borderId="0" xfId="0" applyNumberFormat="1"/>
    <xf numFmtId="168" fontId="0" fillId="12" borderId="0" xfId="0" applyNumberFormat="1" applyFill="1"/>
    <xf numFmtId="168" fontId="0" fillId="6" borderId="0" xfId="0" applyNumberFormat="1" applyFill="1"/>
    <xf numFmtId="164" fontId="18" fillId="5" borderId="2" xfId="2" applyFont="1" applyFill="1" applyBorder="1" applyAlignment="1">
      <alignment vertical="center"/>
    </xf>
    <xf numFmtId="168" fontId="21" fillId="4" borderId="0" xfId="0" applyNumberFormat="1" applyFont="1" applyFill="1"/>
    <xf numFmtId="49" fontId="2" fillId="12" borderId="2" xfId="0" applyNumberFormat="1" applyFont="1" applyFill="1" applyBorder="1" applyAlignment="1">
      <alignment horizontal="left"/>
    </xf>
    <xf numFmtId="0" fontId="4" fillId="12" borderId="2" xfId="0" applyFont="1" applyFill="1" applyBorder="1"/>
    <xf numFmtId="164" fontId="4" fillId="12" borderId="2" xfId="2" applyFont="1" applyFill="1" applyBorder="1"/>
    <xf numFmtId="164" fontId="2" fillId="12" borderId="0" xfId="2" applyFont="1" applyFill="1"/>
    <xf numFmtId="164" fontId="0" fillId="0" borderId="0" xfId="0" applyNumberFormat="1" applyFill="1"/>
    <xf numFmtId="9" fontId="0" fillId="0" borderId="0" xfId="0" applyNumberFormat="1"/>
    <xf numFmtId="3" fontId="14" fillId="2" borderId="5" xfId="0" applyNumberFormat="1" applyFont="1" applyFill="1" applyBorder="1" applyAlignment="1">
      <alignment horizontal="right"/>
    </xf>
    <xf numFmtId="166" fontId="2" fillId="0" borderId="0" xfId="1" applyNumberFormat="1" applyFont="1" applyFill="1"/>
    <xf numFmtId="166" fontId="0" fillId="0" borderId="0" xfId="0" applyNumberFormat="1" applyFill="1"/>
    <xf numFmtId="49" fontId="22" fillId="0" borderId="2" xfId="0" applyNumberFormat="1" applyFont="1" applyFill="1" applyBorder="1" applyAlignment="1">
      <alignment horizontal="left"/>
    </xf>
    <xf numFmtId="0" fontId="22" fillId="0" borderId="2" xfId="0" applyFont="1" applyFill="1" applyBorder="1"/>
    <xf numFmtId="164" fontId="22" fillId="0" borderId="2" xfId="2" applyFont="1" applyFill="1" applyBorder="1"/>
    <xf numFmtId="0" fontId="23" fillId="0" borderId="0" xfId="0" applyFont="1" applyFill="1"/>
    <xf numFmtId="164" fontId="23" fillId="0" borderId="0" xfId="0" applyNumberFormat="1" applyFont="1" applyFill="1"/>
    <xf numFmtId="164" fontId="24" fillId="0" borderId="0" xfId="0" applyNumberFormat="1" applyFont="1" applyFill="1"/>
    <xf numFmtId="0" fontId="6" fillId="0" borderId="2" xfId="0" applyNumberFormat="1" applyFont="1" applyFill="1" applyBorder="1" applyAlignment="1">
      <alignment horizontal="left"/>
    </xf>
    <xf numFmtId="0" fontId="17" fillId="0" borderId="2" xfId="0" applyFont="1" applyFill="1" applyBorder="1"/>
    <xf numFmtId="164" fontId="20" fillId="0" borderId="0" xfId="0" applyNumberFormat="1" applyFont="1" applyFill="1"/>
    <xf numFmtId="9" fontId="0" fillId="0" borderId="0" xfId="0" applyNumberFormat="1" applyFill="1"/>
    <xf numFmtId="166" fontId="2" fillId="0" borderId="6" xfId="1" applyNumberFormat="1" applyFont="1" applyBorder="1"/>
    <xf numFmtId="166" fontId="6" fillId="0" borderId="7" xfId="1" applyNumberFormat="1" applyFont="1" applyBorder="1"/>
    <xf numFmtId="0" fontId="6" fillId="15" borderId="0" xfId="0" applyFont="1" applyFill="1"/>
    <xf numFmtId="166" fontId="25" fillId="15" borderId="0" xfId="1" applyNumberFormat="1" applyFont="1" applyFill="1"/>
    <xf numFmtId="0" fontId="2" fillId="15" borderId="0" xfId="0" applyFont="1" applyFill="1"/>
    <xf numFmtId="166" fontId="6" fillId="15" borderId="0" xfId="1" applyNumberFormat="1" applyFont="1" applyFill="1"/>
    <xf numFmtId="0" fontId="2" fillId="14" borderId="0" xfId="0" applyFont="1" applyFill="1"/>
    <xf numFmtId="166" fontId="2" fillId="14" borderId="0" xfId="1" applyNumberFormat="1" applyFont="1" applyFill="1"/>
    <xf numFmtId="0" fontId="6" fillId="13" borderId="0" xfId="0" applyFont="1" applyFill="1"/>
    <xf numFmtId="166" fontId="6" fillId="13" borderId="0" xfId="1" applyNumberFormat="1" applyFont="1" applyFill="1"/>
    <xf numFmtId="0" fontId="2" fillId="0" borderId="5" xfId="0" applyFont="1" applyBorder="1"/>
    <xf numFmtId="166" fontId="6" fillId="16" borderId="5" xfId="1" applyNumberFormat="1" applyFont="1" applyFill="1" applyBorder="1" applyAlignment="1">
      <alignment horizontal="center" wrapText="1"/>
    </xf>
    <xf numFmtId="0" fontId="4" fillId="0" borderId="5" xfId="0" applyFont="1" applyBorder="1"/>
    <xf numFmtId="166" fontId="8" fillId="16" borderId="5" xfId="1" applyNumberFormat="1" applyFont="1" applyFill="1" applyBorder="1"/>
    <xf numFmtId="166" fontId="6" fillId="16" borderId="5" xfId="1" applyNumberFormat="1" applyFont="1" applyFill="1" applyBorder="1"/>
    <xf numFmtId="0" fontId="11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9" fontId="12" fillId="0" borderId="0" xfId="0" applyNumberFormat="1" applyFont="1" applyFill="1" applyBorder="1" applyAlignment="1">
      <alignment horizontal="right"/>
    </xf>
    <xf numFmtId="0" fontId="3" fillId="16" borderId="5" xfId="0" applyFont="1" applyFill="1" applyBorder="1"/>
    <xf numFmtId="0" fontId="2" fillId="16" borderId="5" xfId="0" applyFont="1" applyFill="1" applyBorder="1"/>
    <xf numFmtId="0" fontId="6" fillId="17" borderId="0" xfId="0" applyFont="1" applyFill="1"/>
    <xf numFmtId="166" fontId="6" fillId="17" borderId="0" xfId="1" applyNumberFormat="1" applyFont="1" applyFill="1"/>
    <xf numFmtId="0" fontId="26" fillId="0" borderId="2" xfId="0" applyFont="1" applyFill="1" applyBorder="1"/>
    <xf numFmtId="0" fontId="10" fillId="5" borderId="2" xfId="0" applyFont="1" applyFill="1" applyBorder="1" applyAlignment="1">
      <alignment horizontal="center"/>
    </xf>
    <xf numFmtId="0" fontId="6" fillId="0" borderId="0" xfId="0" applyFont="1" applyFill="1"/>
    <xf numFmtId="166" fontId="6" fillId="0" borderId="0" xfId="1" applyNumberFormat="1" applyFont="1" applyFill="1"/>
    <xf numFmtId="164" fontId="6" fillId="0" borderId="0" xfId="2" applyFont="1" applyFill="1"/>
    <xf numFmtId="0" fontId="13" fillId="2" borderId="5" xfId="0" applyFont="1" applyFill="1" applyBorder="1"/>
    <xf numFmtId="0" fontId="2" fillId="6" borderId="0" xfId="0" applyFont="1" applyFill="1"/>
    <xf numFmtId="166" fontId="2" fillId="6" borderId="0" xfId="1" applyNumberFormat="1" applyFont="1" applyFill="1"/>
    <xf numFmtId="0" fontId="6" fillId="4" borderId="0" xfId="0" applyFont="1" applyFill="1"/>
    <xf numFmtId="166" fontId="6" fillId="4" borderId="0" xfId="1" applyNumberFormat="1" applyFont="1" applyFill="1"/>
    <xf numFmtId="0" fontId="0" fillId="0" borderId="0" xfId="0" applyFill="1" applyBorder="1"/>
    <xf numFmtId="166" fontId="2" fillId="0" borderId="2" xfId="1" applyNumberFormat="1" applyFont="1" applyFill="1" applyBorder="1"/>
    <xf numFmtId="166" fontId="0" fillId="0" borderId="2" xfId="0" applyNumberFormat="1" applyFill="1" applyBorder="1"/>
    <xf numFmtId="9" fontId="12" fillId="0" borderId="5" xfId="0" applyNumberFormat="1" applyFont="1" applyFill="1" applyBorder="1" applyAlignment="1">
      <alignment horizontal="right"/>
    </xf>
    <xf numFmtId="9" fontId="0" fillId="6" borderId="0" xfId="0" applyNumberFormat="1" applyFill="1"/>
    <xf numFmtId="0" fontId="0" fillId="6" borderId="0" xfId="0" applyFill="1"/>
    <xf numFmtId="0" fontId="0" fillId="12" borderId="0" xfId="0" applyFill="1"/>
    <xf numFmtId="0" fontId="6" fillId="12" borderId="0" xfId="0" applyFont="1" applyFill="1"/>
    <xf numFmtId="166" fontId="6" fillId="12" borderId="0" xfId="1" applyNumberFormat="1" applyFont="1" applyFill="1"/>
    <xf numFmtId="0" fontId="8" fillId="3" borderId="8" xfId="0" applyFont="1" applyFill="1" applyBorder="1" applyAlignment="1">
      <alignment horizontal="center" vertical="center"/>
    </xf>
    <xf numFmtId="37" fontId="8" fillId="3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/>
    <xf numFmtId="0" fontId="0" fillId="0" borderId="9" xfId="0" applyFill="1" applyBorder="1"/>
    <xf numFmtId="164" fontId="0" fillId="0" borderId="9" xfId="2" applyFont="1" applyFill="1" applyBorder="1"/>
    <xf numFmtId="167" fontId="6" fillId="0" borderId="5" xfId="0" applyNumberFormat="1" applyFont="1" applyBorder="1" applyAlignment="1">
      <alignment horizontal="left"/>
    </xf>
    <xf numFmtId="0" fontId="8" fillId="0" borderId="5" xfId="0" applyFont="1" applyFill="1" applyBorder="1"/>
    <xf numFmtId="164" fontId="8" fillId="0" borderId="5" xfId="2" applyFont="1" applyFill="1" applyBorder="1"/>
    <xf numFmtId="0" fontId="0" fillId="0" borderId="5" xfId="0" applyBorder="1"/>
    <xf numFmtId="166" fontId="2" fillId="0" borderId="5" xfId="1" applyNumberFormat="1" applyFont="1" applyBorder="1"/>
    <xf numFmtId="0" fontId="8" fillId="3" borderId="5" xfId="0" applyFont="1" applyFill="1" applyBorder="1"/>
    <xf numFmtId="164" fontId="8" fillId="3" borderId="5" xfId="2" applyFont="1" applyFill="1" applyBorder="1"/>
    <xf numFmtId="0" fontId="2" fillId="0" borderId="5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164" fontId="4" fillId="0" borderId="5" xfId="2" applyFont="1" applyBorder="1"/>
    <xf numFmtId="0" fontId="8" fillId="5" borderId="5" xfId="0" applyFont="1" applyFill="1" applyBorder="1"/>
    <xf numFmtId="164" fontId="8" fillId="5" borderId="5" xfId="2" applyFont="1" applyFill="1" applyBorder="1"/>
    <xf numFmtId="166" fontId="19" fillId="4" borderId="2" xfId="0" applyNumberFormat="1" applyFont="1" applyFill="1" applyBorder="1"/>
    <xf numFmtId="0" fontId="12" fillId="4" borderId="5" xfId="0" applyFont="1" applyFill="1" applyBorder="1"/>
    <xf numFmtId="3" fontId="12" fillId="4" borderId="5" xfId="0" applyNumberFormat="1" applyFont="1" applyFill="1" applyBorder="1" applyAlignment="1">
      <alignment horizontal="right"/>
    </xf>
    <xf numFmtId="0" fontId="13" fillId="4" borderId="5" xfId="0" applyFont="1" applyFill="1" applyBorder="1"/>
    <xf numFmtId="3" fontId="13" fillId="4" borderId="5" xfId="0" applyNumberFormat="1" applyFont="1" applyFill="1" applyBorder="1" applyAlignment="1">
      <alignment horizontal="right"/>
    </xf>
    <xf numFmtId="0" fontId="14" fillId="12" borderId="5" xfId="0" applyFont="1" applyFill="1" applyBorder="1"/>
    <xf numFmtId="3" fontId="14" fillId="12" borderId="5" xfId="0" applyNumberFormat="1" applyFont="1" applyFill="1" applyBorder="1" applyAlignment="1">
      <alignment horizontal="right"/>
    </xf>
    <xf numFmtId="0" fontId="12" fillId="10" borderId="5" xfId="0" applyFont="1" applyFill="1" applyBorder="1"/>
    <xf numFmtId="0" fontId="27" fillId="0" borderId="0" xfId="0" applyFont="1"/>
    <xf numFmtId="0" fontId="32" fillId="10" borderId="5" xfId="0" applyFont="1" applyFill="1" applyBorder="1"/>
    <xf numFmtId="3" fontId="32" fillId="10" borderId="5" xfId="0" applyNumberFormat="1" applyFont="1" applyFill="1" applyBorder="1" applyAlignment="1">
      <alignment horizontal="right"/>
    </xf>
    <xf numFmtId="49" fontId="2" fillId="19" borderId="2" xfId="0" applyNumberFormat="1" applyFont="1" applyFill="1" applyBorder="1" applyAlignment="1">
      <alignment horizontal="left"/>
    </xf>
    <xf numFmtId="0" fontId="4" fillId="19" borderId="2" xfId="0" applyFont="1" applyFill="1" applyBorder="1"/>
    <xf numFmtId="164" fontId="4" fillId="19" borderId="2" xfId="2" applyFont="1" applyFill="1" applyBorder="1"/>
    <xf numFmtId="164" fontId="0" fillId="0" borderId="0" xfId="0" applyNumberFormat="1"/>
    <xf numFmtId="164" fontId="8" fillId="12" borderId="2" xfId="2" applyFont="1" applyFill="1" applyBorder="1" applyAlignment="1">
      <alignment vertical="center"/>
    </xf>
    <xf numFmtId="164" fontId="0" fillId="4" borderId="0" xfId="0" applyNumberFormat="1" applyFill="1"/>
    <xf numFmtId="168" fontId="8" fillId="7" borderId="3" xfId="0" applyNumberFormat="1" applyFont="1" applyFill="1" applyBorder="1" applyAlignment="1">
      <alignment vertical="center"/>
    </xf>
    <xf numFmtId="168" fontId="16" fillId="11" borderId="3" xfId="0" applyNumberFormat="1" applyFont="1" applyFill="1" applyBorder="1" applyAlignment="1">
      <alignment vertical="center"/>
    </xf>
    <xf numFmtId="0" fontId="0" fillId="20" borderId="5" xfId="0" applyFill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5" xfId="2" applyFont="1" applyBorder="1"/>
    <xf numFmtId="164" fontId="0" fillId="0" borderId="5" xfId="2" applyFont="1" applyFill="1" applyBorder="1"/>
    <xf numFmtId="164" fontId="0" fillId="20" borderId="5" xfId="2" applyFont="1" applyFill="1" applyBorder="1"/>
    <xf numFmtId="9" fontId="0" fillId="21" borderId="5" xfId="3" applyFont="1" applyFill="1" applyBorder="1"/>
    <xf numFmtId="0" fontId="0" fillId="21" borderId="5" xfId="0" applyFill="1" applyBorder="1"/>
    <xf numFmtId="9" fontId="0" fillId="21" borderId="5" xfId="0" applyNumberFormat="1" applyFill="1" applyBorder="1"/>
    <xf numFmtId="0" fontId="17" fillId="19" borderId="5" xfId="0" applyFont="1" applyFill="1" applyBorder="1" applyAlignment="1">
      <alignment horizontal="center" wrapText="1"/>
    </xf>
    <xf numFmtId="0" fontId="17" fillId="19" borderId="5" xfId="0" applyFont="1" applyFill="1" applyBorder="1" applyAlignment="1">
      <alignment horizontal="center" vertical="center" wrapText="1"/>
    </xf>
    <xf numFmtId="164" fontId="0" fillId="12" borderId="0" xfId="2" applyFont="1" applyFill="1"/>
    <xf numFmtId="9" fontId="0" fillId="12" borderId="0" xfId="0" applyNumberFormat="1" applyFill="1"/>
    <xf numFmtId="164" fontId="0" fillId="12" borderId="0" xfId="0" applyNumberFormat="1" applyFill="1"/>
    <xf numFmtId="0" fontId="0" fillId="12" borderId="5" xfId="0" applyFill="1" applyBorder="1"/>
    <xf numFmtId="164" fontId="0" fillId="12" borderId="5" xfId="0" applyNumberFormat="1" applyFill="1" applyBorder="1"/>
    <xf numFmtId="3" fontId="0" fillId="0" borderId="0" xfId="0" applyNumberFormat="1"/>
    <xf numFmtId="164" fontId="8" fillId="0" borderId="0" xfId="2" applyFont="1" applyFill="1" applyBorder="1"/>
    <xf numFmtId="164" fontId="4" fillId="19" borderId="0" xfId="2" applyFont="1" applyFill="1" applyBorder="1"/>
    <xf numFmtId="164" fontId="4" fillId="12" borderId="0" xfId="2" applyFont="1" applyFill="1" applyBorder="1"/>
    <xf numFmtId="0" fontId="11" fillId="9" borderId="5" xfId="0" applyFont="1" applyFill="1" applyBorder="1" applyAlignment="1">
      <alignment horizontal="center"/>
    </xf>
    <xf numFmtId="0" fontId="28" fillId="18" borderId="10" xfId="0" applyFont="1" applyFill="1" applyBorder="1" applyAlignment="1">
      <alignment horizontal="center"/>
    </xf>
    <xf numFmtId="0" fontId="28" fillId="18" borderId="6" xfId="0" applyFont="1" applyFill="1" applyBorder="1" applyAlignment="1">
      <alignment horizontal="center"/>
    </xf>
    <xf numFmtId="0" fontId="28" fillId="18" borderId="0" xfId="0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22" borderId="2" xfId="0" applyFont="1" applyFill="1" applyBorder="1"/>
    <xf numFmtId="164" fontId="4" fillId="22" borderId="2" xfId="2" applyFont="1" applyFill="1" applyBorder="1"/>
    <xf numFmtId="0" fontId="0" fillId="22" borderId="0" xfId="0" applyFill="1"/>
    <xf numFmtId="0" fontId="0" fillId="22" borderId="5" xfId="0" applyFill="1" applyBorder="1"/>
    <xf numFmtId="164" fontId="0" fillId="22" borderId="0" xfId="0" applyNumberFormat="1" applyFill="1"/>
    <xf numFmtId="164" fontId="17" fillId="19" borderId="5" xfId="2" applyFont="1" applyFill="1" applyBorder="1"/>
    <xf numFmtId="164" fontId="17" fillId="19" borderId="5" xfId="0" applyNumberFormat="1" applyFont="1" applyFill="1" applyBorder="1"/>
    <xf numFmtId="0" fontId="11" fillId="9" borderId="6" xfId="0" applyFont="1" applyFill="1" applyBorder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95250</xdr:rowOff>
    </xdr:from>
    <xdr:to>
      <xdr:col>1</xdr:col>
      <xdr:colOff>2600325</xdr:colOff>
      <xdr:row>4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6225" y="95250"/>
          <a:ext cx="308610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Viviana Sanabria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vivisanabria@cc.com.py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cel.: 0994 966 558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</xdr:row>
      <xdr:rowOff>1</xdr:rowOff>
    </xdr:from>
    <xdr:to>
      <xdr:col>5</xdr:col>
      <xdr:colOff>0</xdr:colOff>
      <xdr:row>37</xdr:row>
      <xdr:rowOff>1247775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725" y="7077076"/>
          <a:ext cx="8458200" cy="20573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Art. 15</a:t>
          </a:r>
        </a:p>
        <a:p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deducibilidad de los gastos estará limitada, en su conjunto,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Y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1% (uno por ciento) del ingreso bruto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cuando se verifiquen las situaciones previstas en los numerales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7, 8, 20, 21 y 22 </a:t>
          </a:r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cuando se trate de compras a contribuyentes afectados al RESIMPLE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 En el caso del numeral 7 procederá la limitación cuando el servicio sea prestado por personas físicas que no sean contribuyentes del IRP o cuando el dueño, socio o accionista perciba una remuneración en su calidad de personal superior de la empresa o entidad.</a:t>
          </a:r>
          <a:r>
            <a:rPr lang="es-PY" sz="1200">
              <a:effectLst/>
            </a:rPr>
            <a:t> 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7 Remuneraciones por servicios personales cuando no sea contribuyente de IRP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8 Remuneración porcentual servicios personales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20 Las donaciones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21 Los gastos a favor del personal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22 Erogaciones en fincas colindantes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Compras</a:t>
          </a:r>
          <a:r>
            <a:rPr lang="es-PY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 contribuyentes de RESIMPLE</a:t>
          </a:r>
          <a:endParaRPr lang="es-PY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s-PY" sz="1200"/>
        </a:p>
      </xdr:txBody>
    </xdr:sp>
    <xdr:clientData/>
  </xdr:twoCellAnchor>
  <xdr:twoCellAnchor>
    <xdr:from>
      <xdr:col>0</xdr:col>
      <xdr:colOff>9525</xdr:colOff>
      <xdr:row>48</xdr:row>
      <xdr:rowOff>1</xdr:rowOff>
    </xdr:from>
    <xdr:to>
      <xdr:col>5</xdr:col>
      <xdr:colOff>9525</xdr:colOff>
      <xdr:row>56</xdr:row>
      <xdr:rowOff>152401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5725" y="11134726"/>
          <a:ext cx="8467725" cy="14478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s-PY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 15 - Numeral 18</a:t>
          </a:r>
        </a:p>
        <a:p>
          <a:pPr lvl="0"/>
          <a:endParaRPr lang="es-PY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PY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gastos y erogaciones en el exterior</a:t>
          </a:r>
          <a:r>
            <a:rPr lang="es-PY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Y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cuanto sean necesarios para la obtención de las rentas gravadas, estarán limitados al 1% (uno por ciento) de la Renta Bruta</a:t>
          </a:r>
          <a:r>
            <a:rPr lang="es-PY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, salvo que el proveedor esté sujeto al INR y se realice la retención, en cuyo caso el gasto será completamente deducible.</a:t>
          </a:r>
        </a:p>
        <a:p>
          <a:r>
            <a:rPr lang="es-PY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Antes era solamente para importadores y exportadores</a:t>
          </a:r>
        </a:p>
        <a:p>
          <a:endParaRPr lang="es-PY" sz="1400"/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28575</xdr:colOff>
      <xdr:row>1</xdr:row>
      <xdr:rowOff>676275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9525"/>
          <a:ext cx="308610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Viviana Sanabria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vivisanabria@cc.com.py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cel.: 0994 966 558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2324100</xdr:colOff>
      <xdr:row>1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3086100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Viviana Sanabria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vivisanabria@cc.com.py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cel.: 0994 966 558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2324100</xdr:colOff>
      <xdr:row>3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0"/>
          <a:ext cx="308610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Viviana Sanabria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vivisanabria@cc.com.py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cel.: 0994 966 558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</xdr:row>
      <xdr:rowOff>1</xdr:rowOff>
    </xdr:from>
    <xdr:to>
      <xdr:col>5</xdr:col>
      <xdr:colOff>0</xdr:colOff>
      <xdr:row>37</xdr:row>
      <xdr:rowOff>1247775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25" y="7010401"/>
          <a:ext cx="6438900" cy="11429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Art. 15</a:t>
          </a:r>
        </a:p>
        <a:p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deducibilidad de los gastos estará limitada, en su conjunto,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Y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1% (uno por ciento) del ingreso bruto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cuando se verifiquen las situaciones previstas en los numerales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7, 8, 20, 21 y 22 </a:t>
          </a:r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cuando se trate de compras a contribuyentes afectados al RESIMPLE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 En el caso del numeral 7 procederá la limitación cuando el servicio sea prestado por personas físicas que no sean contribuyentes del IRP o cuando el dueño, socio o accionista perciba una remuneración en su calidad de personal superior de la empresa o entidad.</a:t>
          </a:r>
          <a:r>
            <a:rPr lang="es-PY" sz="1200">
              <a:effectLst/>
            </a:rPr>
            <a:t> 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7 Remuneraciones por servicios personales cuando no sea contribuyente de IRP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8 Remuneración porcentual servicios personales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20 Las donaciones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21 Los gastos a favor del personal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22 Erogaciones en fincas colindantes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Compras</a:t>
          </a:r>
          <a:r>
            <a:rPr lang="es-PY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 contribuyentes de RESIMPLE</a:t>
          </a:r>
          <a:endParaRPr lang="es-PY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s-PY" sz="1200"/>
        </a:p>
      </xdr:txBody>
    </xdr:sp>
    <xdr:clientData/>
  </xdr:twoCellAnchor>
  <xdr:twoCellAnchor>
    <xdr:from>
      <xdr:col>0</xdr:col>
      <xdr:colOff>9525</xdr:colOff>
      <xdr:row>48</xdr:row>
      <xdr:rowOff>1</xdr:rowOff>
    </xdr:from>
    <xdr:to>
      <xdr:col>5</xdr:col>
      <xdr:colOff>9525</xdr:colOff>
      <xdr:row>56</xdr:row>
      <xdr:rowOff>152401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525" y="9906001"/>
          <a:ext cx="6448425" cy="16764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s-PY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 15 - Numeral 18</a:t>
          </a:r>
        </a:p>
        <a:p>
          <a:pPr lvl="0"/>
          <a:endParaRPr lang="es-PY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PY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gastos y erogaciones en el exterior</a:t>
          </a:r>
          <a:r>
            <a:rPr lang="es-PY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Y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cuanto sean necesarios para la obtención de las rentas gravadas, estarán limitados al 1% (uno por ciento) de la Renta Bruta</a:t>
          </a:r>
          <a:r>
            <a:rPr lang="es-PY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, salvo que el proveedor esté sujeto al INR y se realice la retención, en cuyo caso el gasto será completamente deducible.</a:t>
          </a:r>
        </a:p>
        <a:p>
          <a:r>
            <a:rPr lang="es-PY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Antes era solamente para importadores y exportadores</a:t>
          </a:r>
        </a:p>
        <a:p>
          <a:endParaRPr lang="es-PY" sz="14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1</xdr:row>
      <xdr:rowOff>314324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0"/>
          <a:ext cx="3086100" cy="895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Viviana Sanabria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vivisanabria@cc.com.py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cel.: 0994 966 558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1</xdr:rowOff>
    </xdr:from>
    <xdr:to>
      <xdr:col>5</xdr:col>
      <xdr:colOff>0</xdr:colOff>
      <xdr:row>36</xdr:row>
      <xdr:rowOff>1247775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525" y="6438901"/>
          <a:ext cx="6438900" cy="11429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Art. 15</a:t>
          </a:r>
        </a:p>
        <a:p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deducibilidad de los gastos estará limitada, en su conjunto,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Y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1% (uno por ciento) del ingreso bruto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cuando se verifiquen las situaciones previstas en los numerales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7, 8, 20, 21 y 22 </a:t>
          </a:r>
          <a:r>
            <a:rPr lang="es-PY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cuando se trate de compras a contribuyentes afectados al RESIMPLE</a:t>
          </a:r>
          <a:r>
            <a:rPr lang="es-PY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 En el caso del numeral 7 procederá la limitación cuando el servicio sea prestado por personas físicas que no sean contribuyentes del IRP o cuando el dueño, socio o accionista perciba una remuneración en su calidad de personal superior de la empresa o entidad.</a:t>
          </a:r>
          <a:r>
            <a:rPr lang="es-PY" sz="1200">
              <a:effectLst/>
            </a:rPr>
            <a:t> 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7 Remuneraciones por servicios personales cuando no sea contribuyente de IRP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8 Remuneración porcentual servicios personales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20 Las donaciones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21 Los gastos a favor del personal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N° 22 Erogaciones en fincas colindantes</a:t>
          </a:r>
        </a:p>
        <a:p>
          <a:r>
            <a:rPr lang="es-PY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Compras</a:t>
          </a:r>
          <a:r>
            <a:rPr lang="es-PY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 contribuyentes de RESIMPLE</a:t>
          </a:r>
          <a:endParaRPr lang="es-PY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s-PY" sz="1200"/>
        </a:p>
      </xdr:txBody>
    </xdr:sp>
    <xdr:clientData/>
  </xdr:twoCellAnchor>
  <xdr:twoCellAnchor>
    <xdr:from>
      <xdr:col>0</xdr:col>
      <xdr:colOff>9525</xdr:colOff>
      <xdr:row>46</xdr:row>
      <xdr:rowOff>1</xdr:rowOff>
    </xdr:from>
    <xdr:to>
      <xdr:col>5</xdr:col>
      <xdr:colOff>9525</xdr:colOff>
      <xdr:row>54</xdr:row>
      <xdr:rowOff>152401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525" y="9334501"/>
          <a:ext cx="6448425" cy="16764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s-PY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 15 - Numeral 18</a:t>
          </a:r>
        </a:p>
        <a:p>
          <a:pPr lvl="0"/>
          <a:endParaRPr lang="es-PY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PY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gastos y erogaciones en el exterior</a:t>
          </a:r>
          <a:r>
            <a:rPr lang="es-PY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Y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cuanto sean necesarios para la obtención de las rentas gravadas, estarán limitados al 1% (uno por ciento) de la Renta Bruta</a:t>
          </a:r>
          <a:r>
            <a:rPr lang="es-PY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, salvo que el proveedor esté sujeto al INR y se realice la retención, en cuyo caso el gasto será completamente deducible.</a:t>
          </a:r>
        </a:p>
        <a:p>
          <a:r>
            <a:rPr lang="es-PY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Antes era solamente para importadores y exportadores</a:t>
          </a:r>
        </a:p>
        <a:p>
          <a:endParaRPr lang="es-PY" sz="14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1</xdr:row>
      <xdr:rowOff>676274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0" y="0"/>
          <a:ext cx="308610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Viviana Sanabria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vivisanabria@cc.com.py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PY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cel.: 0994 966 558</a:t>
          </a:r>
          <a:endParaRPr lang="es-PY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3:G157"/>
  <sheetViews>
    <sheetView topLeftCell="A61" zoomScale="120" zoomScaleNormal="120" workbookViewId="0">
      <selection activeCell="D102" sqref="D102"/>
    </sheetView>
  </sheetViews>
  <sheetFormatPr baseColWidth="10" defaultRowHeight="14.4" x14ac:dyDescent="0.3"/>
  <cols>
    <col min="2" max="2" width="51.5546875" bestFit="1" customWidth="1"/>
    <col min="3" max="3" width="30.88671875" customWidth="1"/>
    <col min="4" max="4" width="16.5546875" customWidth="1"/>
    <col min="5" max="5" width="14.33203125" customWidth="1"/>
    <col min="6" max="7" width="12.88671875" bestFit="1" customWidth="1"/>
  </cols>
  <sheetData>
    <row r="3" spans="1:4" x14ac:dyDescent="0.3">
      <c r="A3" s="1"/>
      <c r="B3" s="1"/>
      <c r="C3" s="1"/>
      <c r="D3" s="1"/>
    </row>
    <row r="4" spans="1:4" x14ac:dyDescent="0.3">
      <c r="A4" s="1"/>
      <c r="B4" s="1"/>
      <c r="C4" s="2"/>
      <c r="D4" s="2"/>
    </row>
    <row r="5" spans="1:4" ht="15.6" x14ac:dyDescent="0.3">
      <c r="A5" s="3"/>
      <c r="B5" s="1"/>
      <c r="C5" s="2"/>
      <c r="D5" s="2"/>
    </row>
    <row r="6" spans="1:4" ht="15.6" x14ac:dyDescent="0.3">
      <c r="A6" s="3" t="s">
        <v>0</v>
      </c>
      <c r="B6" s="1"/>
      <c r="C6" s="2"/>
      <c r="D6" s="2"/>
    </row>
    <row r="7" spans="1:4" ht="40.200000000000003" x14ac:dyDescent="0.3">
      <c r="A7" s="138" t="s">
        <v>1</v>
      </c>
      <c r="B7" s="139"/>
      <c r="C7" s="129" t="s">
        <v>79</v>
      </c>
      <c r="D7" s="129" t="s">
        <v>80</v>
      </c>
    </row>
    <row r="8" spans="1:4" x14ac:dyDescent="0.3">
      <c r="A8" s="6">
        <v>4</v>
      </c>
      <c r="B8" s="6" t="s">
        <v>3</v>
      </c>
      <c r="C8" s="7">
        <v>0</v>
      </c>
      <c r="D8" s="7">
        <v>0</v>
      </c>
    </row>
    <row r="9" spans="1:4" x14ac:dyDescent="0.3">
      <c r="A9" s="1">
        <v>41</v>
      </c>
      <c r="B9" s="1" t="s">
        <v>4</v>
      </c>
      <c r="C9" s="2">
        <v>0</v>
      </c>
      <c r="D9" s="2">
        <v>0</v>
      </c>
    </row>
    <row r="10" spans="1:4" x14ac:dyDescent="0.3">
      <c r="A10" s="1">
        <v>411</v>
      </c>
      <c r="B10" s="1" t="s">
        <v>5</v>
      </c>
      <c r="C10" s="2">
        <v>0</v>
      </c>
      <c r="D10" s="2">
        <v>0</v>
      </c>
    </row>
    <row r="11" spans="1:4" x14ac:dyDescent="0.3">
      <c r="A11" s="1">
        <v>4111</v>
      </c>
      <c r="B11" s="1" t="s">
        <v>6</v>
      </c>
      <c r="C11" s="2">
        <v>0</v>
      </c>
      <c r="D11" s="2">
        <v>0</v>
      </c>
    </row>
    <row r="12" spans="1:4" x14ac:dyDescent="0.3">
      <c r="A12" s="1">
        <v>41111</v>
      </c>
      <c r="B12" s="1" t="s">
        <v>7</v>
      </c>
      <c r="C12" s="2">
        <v>295000000</v>
      </c>
      <c r="D12" s="2">
        <v>295000000</v>
      </c>
    </row>
    <row r="13" spans="1:4" x14ac:dyDescent="0.3">
      <c r="A13" s="1">
        <v>41112</v>
      </c>
      <c r="B13" s="1" t="s">
        <v>8</v>
      </c>
      <c r="C13" s="118">
        <v>2560000</v>
      </c>
      <c r="D13" s="118">
        <v>2560000</v>
      </c>
    </row>
    <row r="14" spans="1:4" x14ac:dyDescent="0.3">
      <c r="A14" s="122"/>
      <c r="B14" s="120" t="s">
        <v>9</v>
      </c>
      <c r="C14" s="123">
        <v>297560000</v>
      </c>
      <c r="D14" s="123">
        <v>297560000</v>
      </c>
    </row>
    <row r="15" spans="1:4" x14ac:dyDescent="0.3">
      <c r="A15" s="1">
        <v>4112</v>
      </c>
      <c r="B15" s="1" t="s">
        <v>10</v>
      </c>
      <c r="C15" s="2">
        <v>0</v>
      </c>
      <c r="D15" s="2">
        <v>0</v>
      </c>
    </row>
    <row r="16" spans="1:4" x14ac:dyDescent="0.3">
      <c r="A16" s="1">
        <v>41121</v>
      </c>
      <c r="B16" s="1" t="s">
        <v>11</v>
      </c>
      <c r="C16" s="2">
        <v>-184375000</v>
      </c>
      <c r="D16" s="2">
        <v>-184375000</v>
      </c>
    </row>
    <row r="17" spans="1:6" x14ac:dyDescent="0.3">
      <c r="A17" s="1">
        <v>41123</v>
      </c>
      <c r="B17" s="1" t="s">
        <v>12</v>
      </c>
      <c r="C17" s="118">
        <v>-1600000</v>
      </c>
      <c r="D17" s="118">
        <v>-1600000</v>
      </c>
    </row>
    <row r="18" spans="1:6" x14ac:dyDescent="0.3">
      <c r="A18" s="1"/>
      <c r="B18" s="1" t="s">
        <v>13</v>
      </c>
      <c r="C18" s="119">
        <v>-185975000</v>
      </c>
      <c r="D18" s="119">
        <v>-185975000</v>
      </c>
    </row>
    <row r="19" spans="1:6" ht="15.6" x14ac:dyDescent="0.4">
      <c r="A19" s="120"/>
      <c r="B19" s="120" t="s">
        <v>14</v>
      </c>
      <c r="C19" s="121">
        <v>111585000</v>
      </c>
      <c r="D19" s="121">
        <v>111585000</v>
      </c>
      <c r="E19" s="94"/>
    </row>
    <row r="20" spans="1:6" x14ac:dyDescent="0.3">
      <c r="A20" s="1">
        <v>412</v>
      </c>
      <c r="B20" s="1" t="s">
        <v>15</v>
      </c>
      <c r="C20" s="2">
        <v>0</v>
      </c>
      <c r="D20" s="2">
        <v>0</v>
      </c>
    </row>
    <row r="21" spans="1:6" x14ac:dyDescent="0.3">
      <c r="A21" s="1">
        <v>41215</v>
      </c>
      <c r="B21" s="1" t="s">
        <v>16</v>
      </c>
      <c r="C21" s="2">
        <v>24736430</v>
      </c>
      <c r="D21" s="2">
        <v>24736430</v>
      </c>
    </row>
    <row r="22" spans="1:6" x14ac:dyDescent="0.3">
      <c r="A22" s="1">
        <v>41216</v>
      </c>
      <c r="B22" s="1" t="s">
        <v>213</v>
      </c>
      <c r="C22" s="2">
        <v>26301660</v>
      </c>
      <c r="D22" s="2">
        <v>26301660</v>
      </c>
    </row>
    <row r="23" spans="1:6" x14ac:dyDescent="0.3">
      <c r="A23" s="1">
        <v>41217</v>
      </c>
      <c r="B23" s="1" t="s">
        <v>17</v>
      </c>
      <c r="C23" s="118">
        <v>2829964</v>
      </c>
      <c r="D23" s="118">
        <v>2829964</v>
      </c>
    </row>
    <row r="24" spans="1:6" x14ac:dyDescent="0.3">
      <c r="A24" s="120"/>
      <c r="B24" s="120" t="s">
        <v>18</v>
      </c>
      <c r="C24" s="123">
        <v>53868054</v>
      </c>
      <c r="D24" s="123">
        <v>53868054</v>
      </c>
    </row>
    <row r="25" spans="1:6" x14ac:dyDescent="0.3">
      <c r="A25" s="1"/>
      <c r="B25" s="1" t="s">
        <v>19</v>
      </c>
      <c r="C25" s="2">
        <v>165453054</v>
      </c>
      <c r="D25" s="2">
        <v>165453054</v>
      </c>
    </row>
    <row r="26" spans="1:6" x14ac:dyDescent="0.3">
      <c r="A26" s="1"/>
      <c r="B26" s="1" t="s">
        <v>20</v>
      </c>
      <c r="C26" s="2">
        <v>165453054</v>
      </c>
      <c r="D26" s="2">
        <v>165453054</v>
      </c>
    </row>
    <row r="27" spans="1:6" x14ac:dyDescent="0.3">
      <c r="A27" s="6">
        <v>5</v>
      </c>
      <c r="B27" s="6" t="s">
        <v>21</v>
      </c>
      <c r="C27" s="7">
        <v>0</v>
      </c>
      <c r="D27" s="7">
        <v>0</v>
      </c>
    </row>
    <row r="28" spans="1:6" x14ac:dyDescent="0.3">
      <c r="A28" s="1">
        <v>51</v>
      </c>
      <c r="B28" s="1" t="s">
        <v>22</v>
      </c>
      <c r="C28" s="2">
        <v>0</v>
      </c>
      <c r="D28" s="2">
        <v>0</v>
      </c>
    </row>
    <row r="29" spans="1:6" x14ac:dyDescent="0.3">
      <c r="A29" s="1">
        <v>511</v>
      </c>
      <c r="B29" s="1" t="s">
        <v>23</v>
      </c>
      <c r="C29" s="2">
        <v>0</v>
      </c>
      <c r="D29" s="2">
        <v>0</v>
      </c>
    </row>
    <row r="30" spans="1:6" x14ac:dyDescent="0.3">
      <c r="A30" s="1">
        <v>5111</v>
      </c>
      <c r="B30" s="1" t="s">
        <v>24</v>
      </c>
      <c r="C30" s="2">
        <v>0</v>
      </c>
      <c r="D30" s="2">
        <v>0</v>
      </c>
    </row>
    <row r="31" spans="1:6" x14ac:dyDescent="0.3">
      <c r="A31" s="1">
        <v>51117</v>
      </c>
      <c r="B31" s="1" t="s">
        <v>16</v>
      </c>
      <c r="C31" s="2">
        <v>1793350</v>
      </c>
      <c r="D31" s="2">
        <v>1793350</v>
      </c>
      <c r="E31" s="104">
        <v>1</v>
      </c>
      <c r="F31" t="s">
        <v>214</v>
      </c>
    </row>
    <row r="32" spans="1:6" x14ac:dyDescent="0.3">
      <c r="A32" s="1"/>
      <c r="B32" s="1" t="s">
        <v>25</v>
      </c>
      <c r="C32" s="2">
        <v>1793350</v>
      </c>
      <c r="D32" s="2">
        <v>1793350</v>
      </c>
    </row>
    <row r="33" spans="1:6" x14ac:dyDescent="0.3">
      <c r="A33" s="124"/>
      <c r="B33" s="124" t="s">
        <v>26</v>
      </c>
      <c r="C33" s="125">
        <v>1793350</v>
      </c>
      <c r="D33" s="125">
        <v>1793350</v>
      </c>
    </row>
    <row r="34" spans="1:6" x14ac:dyDescent="0.3">
      <c r="A34" s="1">
        <v>512</v>
      </c>
      <c r="B34" s="1" t="s">
        <v>27</v>
      </c>
      <c r="C34" s="2">
        <v>0</v>
      </c>
      <c r="D34" s="2">
        <v>0</v>
      </c>
    </row>
    <row r="35" spans="1:6" x14ac:dyDescent="0.3">
      <c r="A35" s="1">
        <v>5121</v>
      </c>
      <c r="B35" s="1" t="s">
        <v>28</v>
      </c>
      <c r="C35" s="2">
        <v>0</v>
      </c>
      <c r="D35" s="2">
        <v>0</v>
      </c>
    </row>
    <row r="36" spans="1:6" x14ac:dyDescent="0.3">
      <c r="A36" s="1">
        <v>51211</v>
      </c>
      <c r="B36" s="1" t="s">
        <v>203</v>
      </c>
      <c r="C36" s="2">
        <v>50000</v>
      </c>
      <c r="D36" s="2">
        <v>50000</v>
      </c>
      <c r="E36" s="104">
        <v>1</v>
      </c>
      <c r="F36" t="s">
        <v>214</v>
      </c>
    </row>
    <row r="37" spans="1:6" x14ac:dyDescent="0.3">
      <c r="A37" s="1"/>
      <c r="B37" s="1" t="s">
        <v>29</v>
      </c>
      <c r="C37" s="2">
        <v>50000</v>
      </c>
      <c r="D37" s="2">
        <v>50000</v>
      </c>
    </row>
    <row r="38" spans="1:6" x14ac:dyDescent="0.3">
      <c r="A38" s="124"/>
      <c r="B38" s="124" t="s">
        <v>30</v>
      </c>
      <c r="C38" s="125">
        <v>50000</v>
      </c>
      <c r="D38" s="125">
        <v>50000</v>
      </c>
    </row>
    <row r="39" spans="1:6" x14ac:dyDescent="0.3">
      <c r="A39" s="1">
        <v>513</v>
      </c>
      <c r="B39" s="1" t="s">
        <v>31</v>
      </c>
      <c r="C39" s="2">
        <v>0</v>
      </c>
      <c r="D39" s="2">
        <v>0</v>
      </c>
    </row>
    <row r="40" spans="1:6" x14ac:dyDescent="0.3">
      <c r="A40" s="1">
        <v>5131</v>
      </c>
      <c r="B40" s="1" t="s">
        <v>32</v>
      </c>
      <c r="C40" s="2">
        <v>0</v>
      </c>
      <c r="D40" s="2">
        <v>0</v>
      </c>
    </row>
    <row r="41" spans="1:6" x14ac:dyDescent="0.3">
      <c r="A41" s="1">
        <v>51311</v>
      </c>
      <c r="B41" s="1" t="s">
        <v>33</v>
      </c>
      <c r="C41" s="2">
        <v>45888660</v>
      </c>
      <c r="D41" s="2">
        <v>45888660</v>
      </c>
      <c r="E41" s="104">
        <v>1</v>
      </c>
      <c r="F41" t="s">
        <v>214</v>
      </c>
    </row>
    <row r="42" spans="1:6" x14ac:dyDescent="0.3">
      <c r="A42" s="25">
        <v>51312</v>
      </c>
      <c r="B42" s="25" t="s">
        <v>34</v>
      </c>
      <c r="C42" s="106">
        <v>1094436</v>
      </c>
      <c r="D42" s="106">
        <v>1094436</v>
      </c>
      <c r="E42" s="104">
        <v>1</v>
      </c>
      <c r="F42" t="s">
        <v>214</v>
      </c>
    </row>
    <row r="43" spans="1:6" x14ac:dyDescent="0.3">
      <c r="A43" s="1">
        <v>51313</v>
      </c>
      <c r="B43" s="1" t="s">
        <v>35</v>
      </c>
      <c r="C43" s="2">
        <v>3824055</v>
      </c>
      <c r="D43" s="2">
        <v>3824055</v>
      </c>
      <c r="E43" s="104">
        <v>1</v>
      </c>
      <c r="F43" t="s">
        <v>214</v>
      </c>
    </row>
    <row r="44" spans="1:6" x14ac:dyDescent="0.3">
      <c r="A44" s="1">
        <v>51315</v>
      </c>
      <c r="B44" s="1" t="s">
        <v>36</v>
      </c>
      <c r="C44" s="2">
        <v>7571628</v>
      </c>
      <c r="D44" s="2">
        <v>7571628</v>
      </c>
      <c r="E44" s="104">
        <v>1</v>
      </c>
      <c r="F44" t="s">
        <v>216</v>
      </c>
    </row>
    <row r="45" spans="1:6" x14ac:dyDescent="0.3">
      <c r="A45" s="124"/>
      <c r="B45" s="124" t="s">
        <v>37</v>
      </c>
      <c r="C45" s="125">
        <v>58378779</v>
      </c>
      <c r="D45" s="125">
        <v>58378779</v>
      </c>
    </row>
    <row r="46" spans="1:6" x14ac:dyDescent="0.3">
      <c r="A46" s="1">
        <v>5132</v>
      </c>
      <c r="B46" s="25" t="s">
        <v>38</v>
      </c>
      <c r="C46" s="2">
        <v>0</v>
      </c>
      <c r="D46" s="2">
        <v>0</v>
      </c>
    </row>
    <row r="47" spans="1:6" x14ac:dyDescent="0.3">
      <c r="A47" s="25">
        <v>51324</v>
      </c>
      <c r="B47" s="25" t="s">
        <v>200</v>
      </c>
      <c r="C47" s="106">
        <v>8000000</v>
      </c>
      <c r="D47" s="106">
        <v>8000000</v>
      </c>
      <c r="E47" s="104">
        <v>1</v>
      </c>
      <c r="F47" t="s">
        <v>214</v>
      </c>
    </row>
    <row r="48" spans="1:6" x14ac:dyDescent="0.3">
      <c r="A48" s="148">
        <v>51325</v>
      </c>
      <c r="B48" s="148" t="s">
        <v>205</v>
      </c>
      <c r="C48" s="149">
        <v>16000000</v>
      </c>
      <c r="D48" s="149">
        <v>16000000</v>
      </c>
      <c r="E48" s="156">
        <v>0.01</v>
      </c>
      <c r="F48" s="157" t="s">
        <v>215</v>
      </c>
    </row>
    <row r="49" spans="1:6" x14ac:dyDescent="0.3">
      <c r="A49" s="124"/>
      <c r="B49" s="124" t="s">
        <v>39</v>
      </c>
      <c r="C49" s="125">
        <v>24000000</v>
      </c>
      <c r="D49" s="125">
        <v>24000000</v>
      </c>
    </row>
    <row r="50" spans="1:6" x14ac:dyDescent="0.3">
      <c r="A50" s="1">
        <v>5133</v>
      </c>
      <c r="B50" s="1" t="s">
        <v>40</v>
      </c>
      <c r="C50" s="2">
        <v>0</v>
      </c>
      <c r="D50" s="2">
        <v>0</v>
      </c>
    </row>
    <row r="51" spans="1:6" x14ac:dyDescent="0.3">
      <c r="A51" s="1">
        <v>51331</v>
      </c>
      <c r="B51" s="1" t="s">
        <v>41</v>
      </c>
      <c r="C51" s="2">
        <v>500000</v>
      </c>
      <c r="D51" s="2">
        <v>500000</v>
      </c>
      <c r="E51" s="104">
        <v>1</v>
      </c>
      <c r="F51" t="s">
        <v>214</v>
      </c>
    </row>
    <row r="52" spans="1:6" x14ac:dyDescent="0.3">
      <c r="A52" s="124"/>
      <c r="B52" s="124" t="s">
        <v>42</v>
      </c>
      <c r="C52" s="125">
        <v>500000</v>
      </c>
      <c r="D52" s="125">
        <v>500000</v>
      </c>
    </row>
    <row r="53" spans="1:6" x14ac:dyDescent="0.3">
      <c r="A53" s="1">
        <v>5134</v>
      </c>
      <c r="B53" s="1" t="s">
        <v>43</v>
      </c>
      <c r="C53" s="2">
        <v>0</v>
      </c>
      <c r="D53" s="2">
        <v>0</v>
      </c>
    </row>
    <row r="54" spans="1:6" x14ac:dyDescent="0.3">
      <c r="A54" s="1">
        <v>51341</v>
      </c>
      <c r="B54" s="1" t="s">
        <v>44</v>
      </c>
      <c r="C54" s="2">
        <v>3000000</v>
      </c>
      <c r="D54" s="2">
        <v>3000000</v>
      </c>
      <c r="E54" s="104">
        <v>1</v>
      </c>
      <c r="F54" t="s">
        <v>214</v>
      </c>
    </row>
    <row r="55" spans="1:6" x14ac:dyDescent="0.3">
      <c r="A55" s="124"/>
      <c r="B55" s="124" t="s">
        <v>45</v>
      </c>
      <c r="C55" s="125">
        <v>3000000</v>
      </c>
      <c r="D55" s="125">
        <v>3000000</v>
      </c>
    </row>
    <row r="56" spans="1:6" x14ac:dyDescent="0.3">
      <c r="A56" s="1">
        <v>5135</v>
      </c>
      <c r="B56" s="1" t="s">
        <v>46</v>
      </c>
      <c r="C56" s="2">
        <v>0</v>
      </c>
      <c r="D56" s="2">
        <v>0</v>
      </c>
    </row>
    <row r="57" spans="1:6" x14ac:dyDescent="0.3">
      <c r="A57" s="1"/>
      <c r="B57" s="1"/>
      <c r="C57" s="2"/>
      <c r="D57" s="2"/>
    </row>
    <row r="58" spans="1:6" x14ac:dyDescent="0.3">
      <c r="A58" s="1">
        <v>5136</v>
      </c>
      <c r="B58" s="1" t="s">
        <v>47</v>
      </c>
      <c r="C58" s="2">
        <v>0</v>
      </c>
      <c r="D58" s="2">
        <v>0</v>
      </c>
    </row>
    <row r="59" spans="1:6" x14ac:dyDescent="0.3">
      <c r="A59" s="1"/>
      <c r="B59" s="1"/>
      <c r="C59" s="2"/>
      <c r="D59" s="2"/>
    </row>
    <row r="60" spans="1:6" x14ac:dyDescent="0.3">
      <c r="A60" s="25">
        <v>5137</v>
      </c>
      <c r="B60" s="25" t="s">
        <v>74</v>
      </c>
      <c r="C60" s="106">
        <v>0</v>
      </c>
      <c r="D60" s="106">
        <v>0</v>
      </c>
      <c r="E60" s="8"/>
    </row>
    <row r="61" spans="1:6" x14ac:dyDescent="0.3">
      <c r="A61" s="148">
        <v>51373</v>
      </c>
      <c r="B61" s="148" t="s">
        <v>70</v>
      </c>
      <c r="C61" s="149">
        <v>860000</v>
      </c>
      <c r="D61" s="149">
        <v>860000</v>
      </c>
      <c r="E61" s="156">
        <v>0.01</v>
      </c>
      <c r="F61" s="157" t="s">
        <v>215</v>
      </c>
    </row>
    <row r="62" spans="1:6" x14ac:dyDescent="0.3">
      <c r="A62" s="92">
        <v>51374</v>
      </c>
      <c r="B62" s="92" t="s">
        <v>48</v>
      </c>
      <c r="C62" s="93">
        <v>1500000</v>
      </c>
      <c r="D62" s="93">
        <v>1500000</v>
      </c>
      <c r="E62" s="158"/>
      <c r="F62" s="158" t="s">
        <v>114</v>
      </c>
    </row>
    <row r="63" spans="1:6" x14ac:dyDescent="0.3">
      <c r="A63" s="124"/>
      <c r="B63" s="124" t="s">
        <v>75</v>
      </c>
      <c r="C63" s="125">
        <v>2360000</v>
      </c>
      <c r="D63" s="125">
        <v>2360000</v>
      </c>
      <c r="E63" s="8"/>
    </row>
    <row r="64" spans="1:6" x14ac:dyDescent="0.3">
      <c r="A64" s="25">
        <v>5138</v>
      </c>
      <c r="B64" s="25" t="s">
        <v>49</v>
      </c>
      <c r="C64" s="106">
        <v>0</v>
      </c>
      <c r="D64" s="106">
        <v>0</v>
      </c>
      <c r="E64" s="8"/>
    </row>
    <row r="65" spans="1:6" x14ac:dyDescent="0.3">
      <c r="A65" s="25"/>
      <c r="B65" s="25"/>
      <c r="C65" s="106"/>
      <c r="D65" s="106"/>
      <c r="E65" s="8"/>
    </row>
    <row r="66" spans="1:6" x14ac:dyDescent="0.3">
      <c r="A66" s="25">
        <v>5139</v>
      </c>
      <c r="B66" s="25" t="s">
        <v>50</v>
      </c>
      <c r="C66" s="106">
        <v>0</v>
      </c>
      <c r="D66" s="106">
        <v>0</v>
      </c>
      <c r="E66" s="8"/>
    </row>
    <row r="67" spans="1:6" x14ac:dyDescent="0.3">
      <c r="A67" s="148">
        <v>51391</v>
      </c>
      <c r="B67" s="148" t="s">
        <v>51</v>
      </c>
      <c r="C67" s="149">
        <v>5000000</v>
      </c>
      <c r="D67" s="149">
        <v>5000000</v>
      </c>
      <c r="E67" s="156">
        <v>0.01</v>
      </c>
      <c r="F67" s="157" t="s">
        <v>215</v>
      </c>
    </row>
    <row r="68" spans="1:6" x14ac:dyDescent="0.3">
      <c r="A68" s="148">
        <v>51392</v>
      </c>
      <c r="B68" s="148" t="s">
        <v>71</v>
      </c>
      <c r="C68" s="149">
        <v>1000000</v>
      </c>
      <c r="D68" s="149">
        <v>1000000</v>
      </c>
      <c r="E68" s="156">
        <v>0.01</v>
      </c>
      <c r="F68" s="157" t="s">
        <v>215</v>
      </c>
    </row>
    <row r="69" spans="1:6" x14ac:dyDescent="0.3">
      <c r="A69" s="25">
        <f>A68+1</f>
        <v>51393</v>
      </c>
      <c r="B69" s="25" t="s">
        <v>72</v>
      </c>
      <c r="C69" s="106">
        <v>1000000</v>
      </c>
      <c r="D69" s="106">
        <v>1000000</v>
      </c>
      <c r="E69" s="117">
        <v>1</v>
      </c>
      <c r="F69" t="s">
        <v>217</v>
      </c>
    </row>
    <row r="70" spans="1:6" x14ac:dyDescent="0.3">
      <c r="A70" s="148">
        <f t="shared" ref="A70:A72" si="0">A69+1</f>
        <v>51394</v>
      </c>
      <c r="B70" s="148" t="s">
        <v>73</v>
      </c>
      <c r="C70" s="149">
        <v>500000</v>
      </c>
      <c r="D70" s="149">
        <v>500000</v>
      </c>
      <c r="E70" s="156">
        <v>0.01</v>
      </c>
      <c r="F70" s="157" t="s">
        <v>215</v>
      </c>
    </row>
    <row r="71" spans="1:6" x14ac:dyDescent="0.3">
      <c r="A71" s="148">
        <f t="shared" si="0"/>
        <v>51395</v>
      </c>
      <c r="B71" s="148" t="s">
        <v>76</v>
      </c>
      <c r="C71" s="149">
        <v>1000000</v>
      </c>
      <c r="D71" s="149">
        <v>1000000</v>
      </c>
      <c r="E71" s="156">
        <v>0.01</v>
      </c>
      <c r="F71" s="157" t="s">
        <v>96</v>
      </c>
    </row>
    <row r="72" spans="1:6" x14ac:dyDescent="0.3">
      <c r="A72" s="25">
        <f t="shared" si="0"/>
        <v>51396</v>
      </c>
      <c r="B72" s="25" t="s">
        <v>77</v>
      </c>
      <c r="C72" s="106">
        <v>500000</v>
      </c>
      <c r="D72" s="106">
        <v>500000</v>
      </c>
      <c r="E72" s="117">
        <v>1</v>
      </c>
      <c r="F72" s="157" t="s">
        <v>217</v>
      </c>
    </row>
    <row r="73" spans="1:6" x14ac:dyDescent="0.3">
      <c r="A73" s="124"/>
      <c r="B73" s="124" t="s">
        <v>52</v>
      </c>
      <c r="C73" s="125">
        <v>9000000</v>
      </c>
      <c r="D73" s="125">
        <v>9000000</v>
      </c>
      <c r="E73" s="107"/>
    </row>
    <row r="74" spans="1:6" x14ac:dyDescent="0.3">
      <c r="A74" s="126"/>
      <c r="B74" s="126" t="s">
        <v>53</v>
      </c>
      <c r="C74" s="127">
        <f>C73+C63+C55+C52+C49+C45+C38+C33</f>
        <v>99082129</v>
      </c>
      <c r="D74" s="127">
        <f>D73+D63+D55+D52+D49+D45+D38+D33</f>
        <v>99082129</v>
      </c>
      <c r="E74" s="8"/>
    </row>
    <row r="75" spans="1:6" x14ac:dyDescent="0.3">
      <c r="A75" s="25">
        <v>514</v>
      </c>
      <c r="B75" s="25" t="s">
        <v>54</v>
      </c>
      <c r="C75" s="106">
        <v>0</v>
      </c>
      <c r="D75" s="106">
        <v>0</v>
      </c>
      <c r="E75" s="8"/>
    </row>
    <row r="76" spans="1:6" x14ac:dyDescent="0.3">
      <c r="A76" s="25">
        <v>5141</v>
      </c>
      <c r="B76" s="25" t="s">
        <v>55</v>
      </c>
      <c r="C76" s="106">
        <v>0</v>
      </c>
      <c r="D76" s="106">
        <v>0</v>
      </c>
      <c r="E76" s="8"/>
    </row>
    <row r="77" spans="1:6" x14ac:dyDescent="0.3">
      <c r="A77" s="159">
        <v>51411</v>
      </c>
      <c r="B77" s="159" t="s">
        <v>56</v>
      </c>
      <c r="C77" s="160">
        <v>822761</v>
      </c>
      <c r="D77" s="160">
        <v>822761</v>
      </c>
      <c r="E77" s="158"/>
      <c r="F77" s="158" t="s">
        <v>114</v>
      </c>
    </row>
    <row r="78" spans="1:6" x14ac:dyDescent="0.3">
      <c r="A78" s="159">
        <v>51412</v>
      </c>
      <c r="B78" s="159" t="s">
        <v>219</v>
      </c>
      <c r="C78" s="160">
        <v>1555651</v>
      </c>
      <c r="D78" s="160">
        <v>1555651</v>
      </c>
      <c r="E78" s="158"/>
      <c r="F78" s="158" t="s">
        <v>114</v>
      </c>
    </row>
    <row r="79" spans="1:6" x14ac:dyDescent="0.3">
      <c r="A79" s="150">
        <v>51413</v>
      </c>
      <c r="B79" s="150" t="s">
        <v>210</v>
      </c>
      <c r="C79" s="151">
        <v>0</v>
      </c>
      <c r="D79" s="151">
        <f>C114</f>
        <v>5716167.4460000005</v>
      </c>
      <c r="E79" s="8"/>
    </row>
    <row r="80" spans="1:6" x14ac:dyDescent="0.3">
      <c r="A80" s="150">
        <v>51414</v>
      </c>
      <c r="B80" s="150" t="s">
        <v>2</v>
      </c>
      <c r="C80" s="151"/>
      <c r="D80" s="151">
        <v>1386068.7777</v>
      </c>
      <c r="E80" s="8"/>
    </row>
    <row r="81" spans="1:7" x14ac:dyDescent="0.3">
      <c r="A81" s="126"/>
      <c r="B81" s="126" t="s">
        <v>57</v>
      </c>
      <c r="C81" s="127">
        <f>SUM(C77:C80)</f>
        <v>2378412</v>
      </c>
      <c r="D81" s="127">
        <f>SUM(D77:D80)</f>
        <v>9480648.2237</v>
      </c>
      <c r="E81" s="8"/>
    </row>
    <row r="82" spans="1:7" x14ac:dyDescent="0.3">
      <c r="A82" s="25">
        <v>5142</v>
      </c>
      <c r="B82" s="25" t="s">
        <v>58</v>
      </c>
      <c r="C82" s="106">
        <v>0</v>
      </c>
      <c r="D82" s="106">
        <v>0</v>
      </c>
      <c r="E82" s="8"/>
    </row>
    <row r="83" spans="1:7" x14ac:dyDescent="0.3">
      <c r="A83" s="25">
        <v>5143</v>
      </c>
      <c r="B83" s="25" t="s">
        <v>59</v>
      </c>
      <c r="C83" s="106">
        <v>0</v>
      </c>
      <c r="D83" s="106">
        <v>0</v>
      </c>
      <c r="E83" s="8"/>
    </row>
    <row r="84" spans="1:7" x14ac:dyDescent="0.3">
      <c r="A84" s="25"/>
      <c r="B84" s="25"/>
      <c r="C84" s="106"/>
      <c r="D84" s="106"/>
      <c r="E84" s="8"/>
    </row>
    <row r="85" spans="1:7" x14ac:dyDescent="0.3">
      <c r="A85" s="25">
        <v>51431</v>
      </c>
      <c r="B85" s="25" t="s">
        <v>60</v>
      </c>
      <c r="C85" s="106">
        <v>30554970</v>
      </c>
      <c r="D85" s="106">
        <v>30554970</v>
      </c>
      <c r="E85" s="117">
        <v>1</v>
      </c>
      <c r="F85" s="8" t="s">
        <v>217</v>
      </c>
    </row>
    <row r="86" spans="1:7" x14ac:dyDescent="0.3">
      <c r="A86" s="25"/>
      <c r="B86" s="25" t="s">
        <v>61</v>
      </c>
      <c r="C86" s="106">
        <v>30554970</v>
      </c>
      <c r="D86" s="106">
        <v>30554970</v>
      </c>
      <c r="E86" s="8"/>
    </row>
    <row r="87" spans="1:7" x14ac:dyDescent="0.3">
      <c r="A87" s="126"/>
      <c r="B87" s="126" t="s">
        <v>62</v>
      </c>
      <c r="C87" s="127">
        <f>C86+C81</f>
        <v>32933382</v>
      </c>
      <c r="D87" s="127">
        <f>D86+D81</f>
        <v>40035618.223700002</v>
      </c>
      <c r="E87" s="107"/>
      <c r="F87" s="107"/>
    </row>
    <row r="88" spans="1:7" x14ac:dyDescent="0.3">
      <c r="A88" s="25">
        <v>515</v>
      </c>
      <c r="B88" s="25" t="s">
        <v>63</v>
      </c>
      <c r="C88" s="106">
        <v>0</v>
      </c>
      <c r="D88" s="106">
        <v>0</v>
      </c>
      <c r="E88" s="8"/>
    </row>
    <row r="89" spans="1:7" x14ac:dyDescent="0.3">
      <c r="A89" s="1">
        <v>5151</v>
      </c>
      <c r="B89" s="1" t="s">
        <v>64</v>
      </c>
      <c r="C89" s="2">
        <v>0</v>
      </c>
      <c r="D89" s="2">
        <v>0</v>
      </c>
    </row>
    <row r="90" spans="1:7" x14ac:dyDescent="0.3">
      <c r="A90" s="1"/>
      <c r="B90" s="1"/>
      <c r="C90" s="2"/>
      <c r="D90" s="2"/>
    </row>
    <row r="91" spans="1:7" x14ac:dyDescent="0.3">
      <c r="A91" s="1"/>
      <c r="B91" s="1"/>
      <c r="C91" s="2"/>
      <c r="D91" s="2"/>
    </row>
    <row r="92" spans="1:7" x14ac:dyDescent="0.3">
      <c r="A92" s="1"/>
      <c r="B92" s="1" t="s">
        <v>65</v>
      </c>
      <c r="C92" s="2">
        <f>C87+C74</f>
        <v>132015511</v>
      </c>
      <c r="D92" s="2">
        <f>D87+D74</f>
        <v>139117747.22369999</v>
      </c>
      <c r="F92" s="94"/>
      <c r="G92" s="94"/>
    </row>
    <row r="93" spans="1:7" x14ac:dyDescent="0.3">
      <c r="A93" s="140"/>
      <c r="B93" s="140" t="s">
        <v>66</v>
      </c>
      <c r="C93" s="141">
        <f>C92</f>
        <v>132015511</v>
      </c>
      <c r="D93" s="141">
        <f>D92</f>
        <v>139117747.22369999</v>
      </c>
      <c r="G93" s="94"/>
    </row>
    <row r="94" spans="1:7" x14ac:dyDescent="0.3">
      <c r="A94" s="1"/>
      <c r="B94" s="1"/>
      <c r="C94" s="2"/>
      <c r="D94" s="2"/>
    </row>
    <row r="95" spans="1:7" ht="16.8" x14ac:dyDescent="0.3">
      <c r="A95" s="1"/>
      <c r="B95" s="5" t="s">
        <v>67</v>
      </c>
      <c r="C95" s="2"/>
      <c r="D95" s="2"/>
      <c r="F95" s="94"/>
    </row>
    <row r="96" spans="1:7" ht="40.200000000000003" x14ac:dyDescent="0.3">
      <c r="A96" s="1"/>
      <c r="B96" s="128"/>
      <c r="C96" s="129" t="s">
        <v>79</v>
      </c>
      <c r="D96" s="129" t="s">
        <v>80</v>
      </c>
    </row>
    <row r="97" spans="1:6" x14ac:dyDescent="0.3">
      <c r="A97" s="1"/>
      <c r="B97" s="130" t="s">
        <v>68</v>
      </c>
      <c r="C97" s="132">
        <f>C14+C24</f>
        <v>351428054</v>
      </c>
      <c r="D97" s="131">
        <f>D14+D24</f>
        <v>351428054</v>
      </c>
    </row>
    <row r="98" spans="1:6" x14ac:dyDescent="0.3">
      <c r="A98" s="1"/>
      <c r="B98" s="130" t="s">
        <v>202</v>
      </c>
      <c r="C98" s="132">
        <f>C18</f>
        <v>-185975000</v>
      </c>
      <c r="D98" s="131">
        <f>D18</f>
        <v>-185975000</v>
      </c>
    </row>
    <row r="99" spans="1:6" x14ac:dyDescent="0.3">
      <c r="A99" s="1"/>
      <c r="B99" s="130" t="s">
        <v>69</v>
      </c>
      <c r="C99" s="132">
        <f>-C92</f>
        <v>-132015511</v>
      </c>
      <c r="D99" s="131">
        <f>-D93</f>
        <v>-139117747.22369999</v>
      </c>
      <c r="F99" s="94"/>
    </row>
    <row r="100" spans="1:6" x14ac:dyDescent="0.3">
      <c r="A100" s="1"/>
      <c r="B100" s="130" t="s">
        <v>78</v>
      </c>
      <c r="C100" s="132">
        <f>SUM(C97:C99)</f>
        <v>33437543</v>
      </c>
      <c r="D100" s="132">
        <f>SUM(D97:D99)</f>
        <v>26335306.776300013</v>
      </c>
      <c r="F100" s="94"/>
    </row>
    <row r="101" spans="1:6" x14ac:dyDescent="0.3">
      <c r="A101" s="1"/>
      <c r="B101" s="1"/>
      <c r="C101" s="2"/>
      <c r="D101" s="2"/>
      <c r="F101" s="94"/>
    </row>
    <row r="102" spans="1:6" x14ac:dyDescent="0.3">
      <c r="C102" s="94"/>
      <c r="D102" s="94"/>
    </row>
    <row r="105" spans="1:6" ht="18" x14ac:dyDescent="0.35">
      <c r="B105" s="216" t="s">
        <v>128</v>
      </c>
      <c r="C105" s="216"/>
      <c r="D105" s="133"/>
    </row>
    <row r="106" spans="1:6" ht="15.6" x14ac:dyDescent="0.3">
      <c r="B106" s="68" t="s">
        <v>119</v>
      </c>
      <c r="C106" s="69">
        <f>C97</f>
        <v>351428054</v>
      </c>
      <c r="D106" s="134"/>
    </row>
    <row r="107" spans="1:6" ht="15.6" x14ac:dyDescent="0.3">
      <c r="B107" s="68" t="s">
        <v>120</v>
      </c>
      <c r="C107" s="69">
        <f>C98</f>
        <v>-185975000</v>
      </c>
      <c r="D107" s="134"/>
    </row>
    <row r="108" spans="1:6" ht="15.6" x14ac:dyDescent="0.3">
      <c r="B108" s="75" t="s">
        <v>121</v>
      </c>
      <c r="C108" s="76">
        <f>SUM(C106:C107)</f>
        <v>165453054</v>
      </c>
      <c r="D108" s="134"/>
    </row>
    <row r="109" spans="1:6" ht="15.6" x14ac:dyDescent="0.3">
      <c r="B109" s="68" t="s">
        <v>122</v>
      </c>
      <c r="C109" s="69">
        <f>C99</f>
        <v>-132015511</v>
      </c>
      <c r="D109" s="134"/>
    </row>
    <row r="110" spans="1:6" ht="15.6" x14ac:dyDescent="0.3">
      <c r="B110" s="75" t="s">
        <v>123</v>
      </c>
      <c r="C110" s="77">
        <f>SUM(C108:C109)</f>
        <v>33437543</v>
      </c>
      <c r="D110" s="135"/>
    </row>
    <row r="111" spans="1:6" ht="15.6" x14ac:dyDescent="0.3">
      <c r="B111" s="183" t="s">
        <v>124</v>
      </c>
      <c r="C111" s="184">
        <f>'EJERCICIO 1 C AUX'!E70</f>
        <v>23724131.460000001</v>
      </c>
      <c r="D111" s="136"/>
    </row>
    <row r="112" spans="1:6" ht="15.6" x14ac:dyDescent="0.3">
      <c r="B112" s="179" t="s">
        <v>125</v>
      </c>
      <c r="C112" s="180">
        <f>SUM(C110:C111)</f>
        <v>57161674.460000001</v>
      </c>
      <c r="D112" s="134"/>
    </row>
    <row r="113" spans="1:7" ht="15.6" x14ac:dyDescent="0.3">
      <c r="B113" s="68" t="s">
        <v>126</v>
      </c>
      <c r="C113" s="155">
        <v>0.1</v>
      </c>
      <c r="D113" s="137"/>
    </row>
    <row r="114" spans="1:7" ht="15.6" x14ac:dyDescent="0.3">
      <c r="B114" s="181" t="s">
        <v>127</v>
      </c>
      <c r="C114" s="182">
        <f>C112*C113</f>
        <v>5716167.4460000005</v>
      </c>
      <c r="D114" s="135"/>
      <c r="E114" s="94"/>
    </row>
    <row r="115" spans="1:7" x14ac:dyDescent="0.3">
      <c r="C115" s="8"/>
      <c r="D115" s="8"/>
    </row>
    <row r="116" spans="1:7" ht="15.6" x14ac:dyDescent="0.3">
      <c r="A116" s="8"/>
      <c r="B116" s="217" t="s">
        <v>220</v>
      </c>
      <c r="C116" s="218"/>
      <c r="D116" s="8"/>
      <c r="E116" s="8"/>
      <c r="F116" s="8"/>
      <c r="G116" s="8"/>
    </row>
    <row r="117" spans="1:7" ht="15.6" x14ac:dyDescent="0.3">
      <c r="A117" s="8"/>
      <c r="B117" s="68" t="s">
        <v>221</v>
      </c>
      <c r="C117" s="69">
        <f>C110</f>
        <v>33437543</v>
      </c>
      <c r="D117" s="8"/>
      <c r="E117" s="8"/>
      <c r="F117" s="8"/>
      <c r="G117" s="8"/>
    </row>
    <row r="118" spans="1:7" ht="15.6" x14ac:dyDescent="0.3">
      <c r="A118" s="8"/>
      <c r="B118" s="68" t="s">
        <v>222</v>
      </c>
      <c r="C118" s="69">
        <f>C114</f>
        <v>5716167.4460000005</v>
      </c>
      <c r="D118" s="8"/>
      <c r="E118" s="8"/>
      <c r="F118" s="8"/>
      <c r="G118" s="8"/>
    </row>
    <row r="119" spans="1:7" ht="15.6" x14ac:dyDescent="0.3">
      <c r="A119" s="8"/>
      <c r="B119" s="74" t="s">
        <v>223</v>
      </c>
      <c r="C119" s="70">
        <f>C117-C118</f>
        <v>27721375.553999998</v>
      </c>
      <c r="D119" s="8"/>
      <c r="E119" s="8"/>
      <c r="F119" s="8"/>
      <c r="G119" s="8"/>
    </row>
    <row r="120" spans="1:7" ht="15.6" x14ac:dyDescent="0.3">
      <c r="A120" s="8"/>
      <c r="B120" s="68" t="s">
        <v>224</v>
      </c>
      <c r="C120" s="73">
        <v>0.05</v>
      </c>
      <c r="D120" s="8"/>
      <c r="E120" s="8"/>
      <c r="F120" s="8"/>
      <c r="G120" s="8"/>
    </row>
    <row r="121" spans="1:7" ht="18" x14ac:dyDescent="0.35">
      <c r="A121" s="8"/>
      <c r="B121" s="187" t="s">
        <v>225</v>
      </c>
      <c r="C121" s="188">
        <f>C119*C120</f>
        <v>1386068.7777</v>
      </c>
      <c r="D121" s="8"/>
      <c r="E121" s="8"/>
      <c r="F121" s="8"/>
      <c r="G121" s="8"/>
    </row>
    <row r="122" spans="1:7" x14ac:dyDescent="0.3">
      <c r="A122" s="8"/>
      <c r="B122" s="186"/>
      <c r="C122" s="186"/>
      <c r="D122" s="8"/>
      <c r="E122" s="8"/>
      <c r="F122" s="8"/>
      <c r="G122" s="8"/>
    </row>
    <row r="123" spans="1:7" ht="15.6" x14ac:dyDescent="0.3">
      <c r="A123" s="8"/>
      <c r="B123" s="219" t="s">
        <v>226</v>
      </c>
      <c r="C123" s="219"/>
      <c r="D123" s="8"/>
      <c r="E123" s="8"/>
      <c r="F123" s="8"/>
      <c r="G123" s="8"/>
    </row>
    <row r="124" spans="1:7" ht="15.6" x14ac:dyDescent="0.3">
      <c r="A124" s="8"/>
      <c r="B124" s="68" t="s">
        <v>221</v>
      </c>
      <c r="C124" s="69">
        <f>C110</f>
        <v>33437543</v>
      </c>
      <c r="D124" s="8"/>
      <c r="E124" s="8"/>
      <c r="F124" s="8"/>
      <c r="G124" s="8"/>
    </row>
    <row r="125" spans="1:7" ht="15.6" x14ac:dyDescent="0.3">
      <c r="A125" s="8"/>
      <c r="B125" s="68" t="s">
        <v>227</v>
      </c>
      <c r="C125" s="69">
        <f>C114</f>
        <v>5716167.4460000005</v>
      </c>
      <c r="D125" s="8"/>
      <c r="E125" s="8"/>
      <c r="F125" s="8"/>
      <c r="G125" s="8"/>
    </row>
    <row r="126" spans="1:7" ht="15.6" x14ac:dyDescent="0.3">
      <c r="A126" s="8"/>
      <c r="B126" s="68" t="s">
        <v>228</v>
      </c>
      <c r="C126" s="69">
        <f>C121</f>
        <v>1386068.7777</v>
      </c>
      <c r="D126" s="8"/>
      <c r="E126" s="8"/>
      <c r="F126" s="8"/>
      <c r="G126" s="8"/>
    </row>
    <row r="127" spans="1:7" ht="15.6" x14ac:dyDescent="0.3">
      <c r="A127" s="8"/>
      <c r="B127" s="185" t="s">
        <v>229</v>
      </c>
      <c r="C127" s="70">
        <f>C124-C125-C126</f>
        <v>26335306.776299998</v>
      </c>
      <c r="D127" s="8"/>
      <c r="E127" s="8"/>
      <c r="F127" s="8"/>
      <c r="G127" s="8"/>
    </row>
    <row r="128" spans="1:7" x14ac:dyDescent="0.3">
      <c r="A128" s="8"/>
      <c r="B128" s="8"/>
      <c r="C128" s="8"/>
      <c r="D128" s="8"/>
      <c r="E128" s="8"/>
      <c r="F128" s="8"/>
      <c r="G128" s="8"/>
    </row>
    <row r="129" spans="1:7" x14ac:dyDescent="0.3">
      <c r="A129" s="8"/>
      <c r="B129" s="8"/>
      <c r="C129" s="8"/>
      <c r="D129" s="8"/>
      <c r="E129" s="8"/>
      <c r="F129" s="8"/>
      <c r="G129" s="8"/>
    </row>
    <row r="130" spans="1:7" x14ac:dyDescent="0.3">
      <c r="A130" s="25"/>
      <c r="B130" s="25"/>
      <c r="C130" s="106"/>
      <c r="D130" s="8"/>
      <c r="E130" s="8"/>
      <c r="F130" s="8"/>
      <c r="G130" s="8"/>
    </row>
    <row r="131" spans="1:7" x14ac:dyDescent="0.3">
      <c r="A131" s="25"/>
      <c r="B131" s="25"/>
      <c r="C131" s="106"/>
      <c r="D131" s="8"/>
      <c r="E131" s="8"/>
      <c r="F131" s="8"/>
      <c r="G131" s="8"/>
    </row>
    <row r="132" spans="1:7" x14ac:dyDescent="0.3">
      <c r="A132" s="25"/>
      <c r="B132" s="25"/>
      <c r="C132" s="106"/>
      <c r="D132" s="8"/>
      <c r="E132" s="8"/>
      <c r="F132" s="8"/>
      <c r="G132" s="8"/>
    </row>
    <row r="133" spans="1:7" x14ac:dyDescent="0.3">
      <c r="A133" s="25"/>
      <c r="B133" s="25"/>
      <c r="C133" s="106"/>
      <c r="D133" s="8"/>
      <c r="E133" s="8"/>
      <c r="F133" s="8"/>
      <c r="G133" s="8"/>
    </row>
    <row r="134" spans="1:7" x14ac:dyDescent="0.3">
      <c r="A134" s="25"/>
      <c r="B134" s="25"/>
      <c r="C134" s="106"/>
      <c r="D134" s="8"/>
      <c r="E134" s="8"/>
      <c r="F134" s="8"/>
      <c r="G134" s="8"/>
    </row>
    <row r="135" spans="1:7" x14ac:dyDescent="0.3">
      <c r="A135" s="25"/>
      <c r="B135" s="25"/>
      <c r="C135" s="106"/>
      <c r="D135" s="8"/>
      <c r="E135" s="8"/>
      <c r="F135" s="8"/>
      <c r="G135" s="8"/>
    </row>
    <row r="136" spans="1:7" x14ac:dyDescent="0.3">
      <c r="A136" s="148">
        <v>51325</v>
      </c>
      <c r="B136" s="148" t="s">
        <v>205</v>
      </c>
      <c r="C136" s="149">
        <v>16000000</v>
      </c>
      <c r="D136" s="149"/>
      <c r="E136" s="156">
        <v>0.01</v>
      </c>
      <c r="F136" s="157" t="s">
        <v>215</v>
      </c>
      <c r="G136" s="8"/>
    </row>
    <row r="137" spans="1:7" x14ac:dyDescent="0.3">
      <c r="A137" s="148">
        <v>51373</v>
      </c>
      <c r="B137" s="148" t="s">
        <v>70</v>
      </c>
      <c r="C137" s="149">
        <v>860000</v>
      </c>
      <c r="D137" s="149"/>
      <c r="E137" s="156">
        <v>0.01</v>
      </c>
      <c r="F137" s="157" t="s">
        <v>215</v>
      </c>
      <c r="G137" s="8"/>
    </row>
    <row r="138" spans="1:7" x14ac:dyDescent="0.3">
      <c r="A138" s="148">
        <v>51391</v>
      </c>
      <c r="B138" s="148" t="s">
        <v>51</v>
      </c>
      <c r="C138" s="149">
        <v>5000000</v>
      </c>
      <c r="D138" s="149"/>
      <c r="E138" s="156">
        <v>0.01</v>
      </c>
      <c r="F138" s="157" t="s">
        <v>215</v>
      </c>
      <c r="G138" s="8"/>
    </row>
    <row r="139" spans="1:7" x14ac:dyDescent="0.3">
      <c r="A139" s="148">
        <v>51392</v>
      </c>
      <c r="B139" s="148" t="s">
        <v>71</v>
      </c>
      <c r="C139" s="149">
        <v>1000000</v>
      </c>
      <c r="D139" s="149"/>
      <c r="E139" s="156">
        <v>0.01</v>
      </c>
      <c r="F139" s="157" t="s">
        <v>215</v>
      </c>
      <c r="G139" s="8"/>
    </row>
    <row r="140" spans="1:7" x14ac:dyDescent="0.3">
      <c r="A140" s="148">
        <f t="shared" ref="A140" si="1">A139+1</f>
        <v>51393</v>
      </c>
      <c r="B140" s="148" t="s">
        <v>73</v>
      </c>
      <c r="C140" s="149">
        <v>500000</v>
      </c>
      <c r="D140" s="149"/>
      <c r="E140" s="156">
        <v>0.01</v>
      </c>
      <c r="F140" s="157" t="s">
        <v>215</v>
      </c>
      <c r="G140" s="8"/>
    </row>
    <row r="141" spans="1:7" x14ac:dyDescent="0.3">
      <c r="A141" s="148"/>
      <c r="B141" s="148"/>
      <c r="C141" s="149"/>
      <c r="D141" s="149"/>
      <c r="E141" s="156"/>
      <c r="F141" s="157"/>
      <c r="G141" s="8"/>
    </row>
    <row r="142" spans="1:7" x14ac:dyDescent="0.3">
      <c r="A142" s="148"/>
      <c r="B142" s="148"/>
      <c r="C142" s="149"/>
      <c r="D142" s="149"/>
      <c r="E142" s="156"/>
      <c r="F142" s="157"/>
      <c r="G142" s="8"/>
    </row>
    <row r="143" spans="1:7" x14ac:dyDescent="0.3">
      <c r="A143" s="148"/>
      <c r="B143" s="148"/>
      <c r="C143" s="149"/>
      <c r="D143" s="149"/>
      <c r="E143" s="156"/>
      <c r="F143" s="157"/>
      <c r="G143" s="8"/>
    </row>
    <row r="144" spans="1:7" x14ac:dyDescent="0.3">
      <c r="A144" s="148"/>
      <c r="B144" s="148"/>
      <c r="C144" s="149"/>
      <c r="D144" s="149"/>
      <c r="E144" s="156"/>
      <c r="F144" s="157"/>
      <c r="G144" s="8"/>
    </row>
    <row r="145" spans="1:7" x14ac:dyDescent="0.3">
      <c r="A145" s="148"/>
      <c r="B145" s="148"/>
      <c r="C145" s="149"/>
      <c r="D145" s="149"/>
      <c r="E145" s="156"/>
      <c r="F145" s="157"/>
      <c r="G145" s="8"/>
    </row>
    <row r="146" spans="1:7" x14ac:dyDescent="0.3">
      <c r="A146" s="148"/>
      <c r="B146" s="148"/>
      <c r="C146" s="149"/>
      <c r="D146" s="149"/>
      <c r="E146" s="156"/>
      <c r="F146" s="157"/>
      <c r="G146" s="8"/>
    </row>
    <row r="147" spans="1:7" x14ac:dyDescent="0.3">
      <c r="A147" s="148"/>
      <c r="B147" s="148"/>
      <c r="C147" s="149"/>
      <c r="D147" s="149"/>
      <c r="E147" s="156"/>
      <c r="F147" s="157"/>
      <c r="G147" s="8"/>
    </row>
    <row r="148" spans="1:7" x14ac:dyDescent="0.3">
      <c r="A148" s="148"/>
      <c r="B148" s="148"/>
      <c r="C148" s="149"/>
      <c r="D148" s="149"/>
      <c r="E148" s="156"/>
      <c r="F148" s="157"/>
      <c r="G148" s="8"/>
    </row>
    <row r="149" spans="1:7" x14ac:dyDescent="0.3">
      <c r="A149" s="148">
        <f>A140+1</f>
        <v>51394</v>
      </c>
      <c r="B149" s="148" t="s">
        <v>76</v>
      </c>
      <c r="C149" s="149">
        <v>1000000</v>
      </c>
      <c r="D149" s="149"/>
      <c r="E149" s="156">
        <v>0.01</v>
      </c>
      <c r="F149" s="157" t="s">
        <v>96</v>
      </c>
      <c r="G149" s="8"/>
    </row>
    <row r="150" spans="1:7" x14ac:dyDescent="0.3">
      <c r="A150" s="25"/>
      <c r="B150" s="25"/>
      <c r="C150" s="106"/>
      <c r="D150" s="106"/>
      <c r="E150" s="8"/>
      <c r="F150" s="8"/>
      <c r="G150" s="8"/>
    </row>
    <row r="151" spans="1:7" x14ac:dyDescent="0.3">
      <c r="A151" s="144"/>
      <c r="B151" s="144"/>
      <c r="C151" s="145"/>
      <c r="D151" s="145"/>
      <c r="E151" s="8"/>
      <c r="F151" s="8"/>
      <c r="G151" s="8"/>
    </row>
    <row r="152" spans="1:7" x14ac:dyDescent="0.3">
      <c r="A152" s="144"/>
      <c r="B152" s="144"/>
      <c r="C152" s="145"/>
      <c r="D152" s="145"/>
      <c r="E152" s="8"/>
      <c r="F152" s="8"/>
      <c r="G152" s="8"/>
    </row>
    <row r="153" spans="1:7" x14ac:dyDescent="0.3">
      <c r="A153" s="92">
        <v>51374</v>
      </c>
      <c r="B153" s="92" t="s">
        <v>48</v>
      </c>
      <c r="C153" s="93">
        <v>1500000</v>
      </c>
      <c r="D153" s="93"/>
      <c r="E153" s="158"/>
      <c r="F153" s="158" t="s">
        <v>114</v>
      </c>
      <c r="G153" s="8"/>
    </row>
    <row r="154" spans="1:7" x14ac:dyDescent="0.3">
      <c r="A154" s="159">
        <v>51411</v>
      </c>
      <c r="B154" s="159" t="s">
        <v>56</v>
      </c>
      <c r="C154" s="160">
        <v>822761</v>
      </c>
      <c r="D154" s="160"/>
      <c r="E154" s="158"/>
      <c r="F154" s="158" t="s">
        <v>114</v>
      </c>
      <c r="G154" s="8"/>
    </row>
    <row r="155" spans="1:7" x14ac:dyDescent="0.3">
      <c r="A155" s="159">
        <v>51412</v>
      </c>
      <c r="B155" s="159" t="s">
        <v>219</v>
      </c>
      <c r="C155" s="160">
        <v>1555651</v>
      </c>
      <c r="D155" s="160"/>
      <c r="E155" s="158"/>
      <c r="F155" s="158" t="s">
        <v>114</v>
      </c>
      <c r="G155" s="8"/>
    </row>
    <row r="156" spans="1:7" x14ac:dyDescent="0.3">
      <c r="A156" s="144"/>
      <c r="B156" s="144"/>
      <c r="C156" s="145"/>
      <c r="D156" s="146"/>
      <c r="E156" s="8"/>
      <c r="F156" s="8"/>
      <c r="G156" s="8"/>
    </row>
    <row r="157" spans="1:7" x14ac:dyDescent="0.3">
      <c r="A157" s="25"/>
      <c r="B157" s="25"/>
      <c r="C157" s="106"/>
      <c r="D157" s="106"/>
      <c r="E157" s="117"/>
      <c r="F157" s="8"/>
      <c r="G157" s="8"/>
    </row>
  </sheetData>
  <mergeCells count="3">
    <mergeCell ref="B105:C105"/>
    <mergeCell ref="B116:C116"/>
    <mergeCell ref="B123:C1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G78"/>
  <sheetViews>
    <sheetView showGridLines="0" topLeftCell="A67" zoomScale="130" zoomScaleNormal="130" workbookViewId="0">
      <selection activeCell="A73" sqref="A73:C75"/>
    </sheetView>
  </sheetViews>
  <sheetFormatPr baseColWidth="10" defaultRowHeight="14.4" x14ac:dyDescent="0.3"/>
  <cols>
    <col min="1" max="1" width="13.109375" customWidth="1"/>
    <col min="2" max="2" width="38.33203125" customWidth="1"/>
    <col min="3" max="3" width="13.44140625" bestFit="1" customWidth="1"/>
    <col min="4" max="4" width="26" customWidth="1"/>
    <col min="5" max="5" width="14.109375" bestFit="1" customWidth="1"/>
    <col min="6" max="6" width="24.33203125" bestFit="1" customWidth="1"/>
  </cols>
  <sheetData>
    <row r="2" spans="1:7" ht="61.5" customHeight="1" x14ac:dyDescent="0.3"/>
    <row r="3" spans="1:7" x14ac:dyDescent="0.3">
      <c r="A3" s="220" t="s">
        <v>81</v>
      </c>
      <c r="B3" s="220"/>
      <c r="C3" s="220"/>
      <c r="D3" s="220"/>
      <c r="E3" s="8"/>
      <c r="F3" s="8"/>
      <c r="G3" s="8"/>
    </row>
    <row r="4" spans="1:7" ht="17.399999999999999" x14ac:dyDescent="0.3">
      <c r="A4" s="221" t="s">
        <v>206</v>
      </c>
      <c r="B4" s="221"/>
      <c r="C4" s="221"/>
      <c r="D4" s="221"/>
      <c r="E4" s="8"/>
      <c r="F4" s="8"/>
      <c r="G4" s="8"/>
    </row>
    <row r="5" spans="1:7" ht="27.6" x14ac:dyDescent="0.3">
      <c r="A5" s="161" t="s">
        <v>83</v>
      </c>
      <c r="B5" s="161" t="s">
        <v>84</v>
      </c>
      <c r="C5" s="161"/>
      <c r="D5" s="162" t="s">
        <v>85</v>
      </c>
      <c r="E5" s="8"/>
      <c r="F5" s="8"/>
      <c r="G5" s="8"/>
    </row>
    <row r="6" spans="1:7" x14ac:dyDescent="0.3">
      <c r="A6" s="166"/>
      <c r="B6" s="167" t="s">
        <v>86</v>
      </c>
      <c r="C6" s="167"/>
      <c r="D6" s="168"/>
      <c r="E6" s="8"/>
      <c r="F6" s="8"/>
      <c r="G6" s="8"/>
    </row>
    <row r="7" spans="1:7" x14ac:dyDescent="0.3">
      <c r="A7" s="128">
        <v>41111</v>
      </c>
      <c r="B7" s="128" t="s">
        <v>7</v>
      </c>
      <c r="C7" s="169"/>
      <c r="D7" s="170">
        <v>295000000</v>
      </c>
      <c r="F7" s="8"/>
      <c r="G7" s="8"/>
    </row>
    <row r="8" spans="1:7" x14ac:dyDescent="0.3">
      <c r="A8" s="128">
        <v>41112</v>
      </c>
      <c r="B8" s="128" t="s">
        <v>8</v>
      </c>
      <c r="C8" s="169"/>
      <c r="D8" s="170">
        <v>2560000</v>
      </c>
      <c r="F8" s="8"/>
      <c r="G8" s="8"/>
    </row>
    <row r="9" spans="1:7" x14ac:dyDescent="0.3">
      <c r="A9" s="171"/>
      <c r="B9" s="171" t="s">
        <v>89</v>
      </c>
      <c r="C9" s="171"/>
      <c r="D9" s="172">
        <f>SUM(D7:D8)</f>
        <v>297560000</v>
      </c>
      <c r="E9" s="8"/>
      <c r="F9" s="8"/>
      <c r="G9" s="8"/>
    </row>
    <row r="10" spans="1:7" x14ac:dyDescent="0.3">
      <c r="A10" s="173" t="s">
        <v>18</v>
      </c>
      <c r="B10" s="169"/>
      <c r="C10" s="167"/>
      <c r="D10" s="167">
        <v>53868054</v>
      </c>
      <c r="E10" s="8"/>
      <c r="F10" s="8"/>
      <c r="G10" s="8"/>
    </row>
    <row r="11" spans="1:7" x14ac:dyDescent="0.3">
      <c r="A11" s="174"/>
      <c r="B11" s="130"/>
      <c r="C11" s="130"/>
      <c r="D11" s="175"/>
      <c r="E11" s="8"/>
      <c r="F11" s="8"/>
      <c r="G11" s="8"/>
    </row>
    <row r="12" spans="1:7" x14ac:dyDescent="0.3">
      <c r="A12" s="171"/>
      <c r="B12" s="171" t="s">
        <v>91</v>
      </c>
      <c r="C12" s="171"/>
      <c r="D12" s="172">
        <f>SUM(D10:D11)</f>
        <v>53868054</v>
      </c>
      <c r="E12" s="8"/>
      <c r="F12" s="8"/>
      <c r="G12" s="8"/>
    </row>
    <row r="13" spans="1:7" x14ac:dyDescent="0.3">
      <c r="A13" s="176"/>
      <c r="B13" s="176" t="s">
        <v>91</v>
      </c>
      <c r="C13" s="176"/>
      <c r="D13" s="177">
        <f>D9+D12</f>
        <v>351428054</v>
      </c>
      <c r="E13" s="24">
        <f>D13*1%</f>
        <v>3514280.54</v>
      </c>
      <c r="F13" s="25" t="s">
        <v>92</v>
      </c>
      <c r="G13" s="8"/>
    </row>
    <row r="14" spans="1:7" x14ac:dyDescent="0.3">
      <c r="A14" s="163">
        <v>41121</v>
      </c>
      <c r="B14" s="164" t="s">
        <v>11</v>
      </c>
      <c r="C14" s="165">
        <v>-184375000</v>
      </c>
      <c r="D14" s="165">
        <v>184375000</v>
      </c>
      <c r="F14" s="8"/>
      <c r="G14" s="8"/>
    </row>
    <row r="15" spans="1:7" x14ac:dyDescent="0.3">
      <c r="A15" s="26">
        <v>41123</v>
      </c>
      <c r="B15" s="27" t="s">
        <v>12</v>
      </c>
      <c r="C15" s="28">
        <v>-1600000</v>
      </c>
      <c r="D15" s="28">
        <v>1600000</v>
      </c>
      <c r="F15" s="8"/>
      <c r="G15" s="8"/>
    </row>
    <row r="16" spans="1:7" x14ac:dyDescent="0.3">
      <c r="A16" s="30"/>
      <c r="B16" s="31" t="s">
        <v>95</v>
      </c>
      <c r="C16" s="32"/>
      <c r="D16" s="32">
        <f>D14+D15</f>
        <v>185975000</v>
      </c>
      <c r="E16" s="8"/>
      <c r="F16" s="8"/>
      <c r="G16" s="8"/>
    </row>
    <row r="17" spans="1:7" x14ac:dyDescent="0.3">
      <c r="A17" s="33"/>
      <c r="B17" s="8"/>
      <c r="C17" s="34"/>
      <c r="D17" s="8"/>
      <c r="E17" s="8"/>
      <c r="F17" s="8"/>
      <c r="G17" s="8"/>
    </row>
    <row r="18" spans="1:7" x14ac:dyDescent="0.3">
      <c r="A18" s="35"/>
      <c r="B18" s="36" t="s">
        <v>96</v>
      </c>
      <c r="C18" s="37"/>
      <c r="D18" s="38">
        <f>D13-D16</f>
        <v>165453054</v>
      </c>
      <c r="E18" s="96">
        <f>D18*1%</f>
        <v>1654530.54</v>
      </c>
      <c r="F18" s="25" t="s">
        <v>97</v>
      </c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ht="15.6" x14ac:dyDescent="0.3">
      <c r="A20" s="222" t="s">
        <v>98</v>
      </c>
      <c r="B20" s="222"/>
      <c r="C20" s="222"/>
      <c r="D20" s="222"/>
      <c r="E20" s="222"/>
      <c r="F20" s="8"/>
      <c r="G20" s="8"/>
    </row>
    <row r="21" spans="1:7" x14ac:dyDescent="0.3">
      <c r="A21" s="39"/>
      <c r="B21" s="39"/>
      <c r="C21" s="39"/>
      <c r="D21" s="8"/>
      <c r="E21" s="8"/>
      <c r="F21" s="8"/>
      <c r="G21" s="8"/>
    </row>
    <row r="22" spans="1:7" ht="27.6" x14ac:dyDescent="0.3">
      <c r="A22" s="40" t="s">
        <v>83</v>
      </c>
      <c r="B22" s="41" t="s">
        <v>99</v>
      </c>
      <c r="C22" s="42" t="s">
        <v>100</v>
      </c>
      <c r="D22" s="8"/>
      <c r="E22" s="8"/>
      <c r="F22" s="8"/>
      <c r="G22" s="8"/>
    </row>
    <row r="23" spans="1:7" ht="15.6" x14ac:dyDescent="0.3">
      <c r="A23" s="62">
        <v>51325</v>
      </c>
      <c r="B23" s="65" t="s">
        <v>204</v>
      </c>
      <c r="C23" s="66">
        <v>16000000</v>
      </c>
      <c r="D23" s="8" t="s">
        <v>207</v>
      </c>
      <c r="E23" s="8"/>
      <c r="F23" s="8"/>
      <c r="G23" s="8"/>
    </row>
    <row r="24" spans="1:7" ht="15.6" x14ac:dyDescent="0.3">
      <c r="A24" s="62">
        <v>51373</v>
      </c>
      <c r="B24" s="65" t="s">
        <v>70</v>
      </c>
      <c r="C24" s="66">
        <v>860000</v>
      </c>
      <c r="D24" s="8" t="s">
        <v>207</v>
      </c>
      <c r="E24" s="8"/>
      <c r="F24" s="8"/>
      <c r="G24" s="8"/>
    </row>
    <row r="25" spans="1:7" ht="15.6" x14ac:dyDescent="0.3">
      <c r="A25" s="62">
        <v>51391</v>
      </c>
      <c r="B25" s="65" t="s">
        <v>51</v>
      </c>
      <c r="C25" s="66">
        <v>5000000</v>
      </c>
      <c r="D25" s="8" t="s">
        <v>207</v>
      </c>
      <c r="E25" s="8"/>
      <c r="F25" s="8"/>
      <c r="G25" s="8"/>
    </row>
    <row r="26" spans="1:7" ht="15.6" x14ac:dyDescent="0.3">
      <c r="A26" s="62">
        <v>51392</v>
      </c>
      <c r="B26" s="65" t="s">
        <v>71</v>
      </c>
      <c r="C26" s="66">
        <v>1000000</v>
      </c>
      <c r="D26" s="152" t="s">
        <v>207</v>
      </c>
      <c r="E26" s="8"/>
      <c r="F26" s="8"/>
      <c r="G26" s="8"/>
    </row>
    <row r="27" spans="1:7" ht="15.6" x14ac:dyDescent="0.3">
      <c r="A27" s="62">
        <v>51393</v>
      </c>
      <c r="B27" s="142" t="s">
        <v>73</v>
      </c>
      <c r="C27" s="66">
        <v>500000</v>
      </c>
      <c r="D27" s="152" t="s">
        <v>207</v>
      </c>
      <c r="E27" s="8"/>
      <c r="F27" s="8"/>
      <c r="G27" s="8"/>
    </row>
    <row r="28" spans="1:7" ht="15.6" x14ac:dyDescent="0.3">
      <c r="A28" s="62">
        <v>51394</v>
      </c>
      <c r="B28" s="65" t="s">
        <v>76</v>
      </c>
      <c r="C28" s="66">
        <v>1000000</v>
      </c>
      <c r="D28" s="152" t="s">
        <v>218</v>
      </c>
      <c r="E28" s="8"/>
      <c r="F28" s="8"/>
      <c r="G28" s="8"/>
    </row>
    <row r="29" spans="1:7" ht="15.6" x14ac:dyDescent="0.3">
      <c r="A29" s="62"/>
      <c r="B29" s="65"/>
      <c r="C29" s="66"/>
      <c r="D29" s="152"/>
      <c r="E29" s="8"/>
      <c r="F29" s="8"/>
      <c r="G29" s="8"/>
    </row>
    <row r="30" spans="1:7" ht="15.6" x14ac:dyDescent="0.3">
      <c r="A30" s="43"/>
      <c r="B30" s="44" t="s">
        <v>109</v>
      </c>
      <c r="C30" s="45">
        <f>SUM(C23:C28)</f>
        <v>24360000</v>
      </c>
      <c r="D30" s="8"/>
      <c r="E30" s="8"/>
      <c r="F30" s="8"/>
      <c r="G30" s="8"/>
    </row>
    <row r="31" spans="1:7" x14ac:dyDescent="0.3">
      <c r="A31" s="33"/>
      <c r="B31" s="8"/>
      <c r="C31" s="34"/>
      <c r="D31" s="8"/>
      <c r="E31" s="8"/>
      <c r="F31" s="8"/>
      <c r="G31" s="8"/>
    </row>
    <row r="32" spans="1:7" ht="17.399999999999999" x14ac:dyDescent="0.3">
      <c r="A32" s="223" t="s">
        <v>110</v>
      </c>
      <c r="B32" s="223"/>
      <c r="C32" s="223"/>
      <c r="D32" s="223"/>
      <c r="E32" s="223"/>
      <c r="F32" s="8"/>
      <c r="G32" s="8"/>
    </row>
    <row r="33" spans="1:7" x14ac:dyDescent="0.3">
      <c r="A33" s="33"/>
      <c r="B33" s="8"/>
      <c r="C33" s="34"/>
      <c r="D33" s="8"/>
      <c r="E33" s="8"/>
      <c r="F33" s="8"/>
      <c r="G33" s="8"/>
    </row>
    <row r="34" spans="1:7" x14ac:dyDescent="0.3">
      <c r="A34" s="33"/>
      <c r="B34" s="8"/>
      <c r="C34" s="34"/>
      <c r="D34" s="8"/>
      <c r="E34" s="8"/>
      <c r="F34" s="8"/>
      <c r="G34" s="8"/>
    </row>
    <row r="35" spans="1:7" x14ac:dyDescent="0.3">
      <c r="A35" s="33"/>
      <c r="B35" s="8"/>
      <c r="C35" s="34"/>
      <c r="D35" s="8"/>
      <c r="E35" s="8"/>
      <c r="F35" s="8"/>
      <c r="G35" s="8"/>
    </row>
    <row r="36" spans="1:7" x14ac:dyDescent="0.3">
      <c r="A36" s="33"/>
      <c r="B36" s="8"/>
      <c r="C36" s="34"/>
      <c r="D36" s="8"/>
      <c r="E36" s="8"/>
      <c r="F36" s="8"/>
      <c r="G36" s="8"/>
    </row>
    <row r="37" spans="1:7" x14ac:dyDescent="0.3">
      <c r="A37" s="33"/>
      <c r="B37" s="8"/>
      <c r="C37" s="34"/>
      <c r="D37" s="8"/>
      <c r="E37" s="8"/>
      <c r="F37" s="8"/>
      <c r="G37" s="8"/>
    </row>
    <row r="38" spans="1:7" x14ac:dyDescent="0.3">
      <c r="A38" s="46"/>
      <c r="B38" s="47"/>
      <c r="C38" s="48"/>
      <c r="D38" s="47"/>
      <c r="E38" s="47"/>
      <c r="F38" s="8"/>
      <c r="G38" s="8"/>
    </row>
    <row r="39" spans="1:7" x14ac:dyDescent="0.3">
      <c r="A39" s="224" t="s">
        <v>111</v>
      </c>
      <c r="B39" s="224"/>
      <c r="C39" s="49" t="s">
        <v>112</v>
      </c>
      <c r="D39" s="49" t="s">
        <v>113</v>
      </c>
      <c r="E39" s="49" t="s">
        <v>114</v>
      </c>
      <c r="F39" s="8"/>
      <c r="G39" s="8"/>
    </row>
    <row r="40" spans="1:7" ht="15.6" x14ac:dyDescent="0.3">
      <c r="A40" s="62">
        <v>51325</v>
      </c>
      <c r="B40" s="65" t="s">
        <v>204</v>
      </c>
      <c r="C40" s="66">
        <v>16000000</v>
      </c>
      <c r="D40" s="51"/>
      <c r="E40" s="52"/>
      <c r="F40" s="8"/>
      <c r="G40" s="8"/>
    </row>
    <row r="41" spans="1:7" ht="15.6" x14ac:dyDescent="0.3">
      <c r="A41" s="62">
        <v>51373</v>
      </c>
      <c r="B41" s="65" t="s">
        <v>70</v>
      </c>
      <c r="C41" s="66">
        <v>860000</v>
      </c>
      <c r="D41" s="51"/>
      <c r="E41" s="52"/>
      <c r="F41" s="8"/>
      <c r="G41" s="8"/>
    </row>
    <row r="42" spans="1:7" ht="15.6" x14ac:dyDescent="0.3">
      <c r="A42" s="62">
        <v>51391</v>
      </c>
      <c r="B42" s="65" t="s">
        <v>51</v>
      </c>
      <c r="C42" s="66">
        <v>5000000</v>
      </c>
      <c r="D42" s="51"/>
      <c r="E42" s="52"/>
      <c r="F42" s="8"/>
      <c r="G42" s="8"/>
    </row>
    <row r="43" spans="1:7" ht="15.6" x14ac:dyDescent="0.3">
      <c r="A43" s="62">
        <v>51392</v>
      </c>
      <c r="B43" s="65" t="s">
        <v>71</v>
      </c>
      <c r="C43" s="66">
        <v>1000000</v>
      </c>
      <c r="D43" s="51"/>
      <c r="E43" s="52"/>
      <c r="F43" s="8"/>
      <c r="G43" s="8"/>
    </row>
    <row r="44" spans="1:7" ht="15.6" x14ac:dyDescent="0.3">
      <c r="A44" s="62">
        <v>51393</v>
      </c>
      <c r="B44" s="142" t="s">
        <v>73</v>
      </c>
      <c r="C44" s="66">
        <v>500000</v>
      </c>
      <c r="D44" s="51"/>
      <c r="E44" s="52"/>
      <c r="F44" s="8"/>
      <c r="G44" s="8"/>
    </row>
    <row r="45" spans="1:7" ht="15.6" x14ac:dyDescent="0.3">
      <c r="A45" s="62"/>
      <c r="B45" s="142"/>
      <c r="C45" s="66"/>
      <c r="D45" s="51"/>
      <c r="E45" s="52"/>
      <c r="F45" s="8"/>
      <c r="G45" s="8"/>
    </row>
    <row r="46" spans="1:7" x14ac:dyDescent="0.3">
      <c r="A46" s="227" t="s">
        <v>115</v>
      </c>
      <c r="B46" s="227"/>
      <c r="C46" s="53">
        <f>SUM(C40:C45)</f>
        <v>23360000</v>
      </c>
      <c r="D46" s="53">
        <f>E13</f>
        <v>3514280.54</v>
      </c>
      <c r="E46" s="53">
        <f>C46-D46</f>
        <v>19845719.460000001</v>
      </c>
      <c r="F46" s="8"/>
      <c r="G46" s="8"/>
    </row>
    <row r="47" spans="1:7" x14ac:dyDescent="0.3">
      <c r="A47" s="33"/>
      <c r="B47" s="8"/>
      <c r="C47" s="34"/>
      <c r="D47" s="8"/>
      <c r="E47" s="8"/>
      <c r="F47" s="8"/>
      <c r="G47" s="8"/>
    </row>
    <row r="48" spans="1:7" ht="17.399999999999999" x14ac:dyDescent="0.3">
      <c r="A48" s="223" t="s">
        <v>116</v>
      </c>
      <c r="B48" s="223"/>
      <c r="C48" s="223"/>
      <c r="D48" s="223"/>
      <c r="E48" s="223"/>
      <c r="F48" s="8"/>
      <c r="G48" s="8"/>
    </row>
    <row r="49" spans="1:7" x14ac:dyDescent="0.3">
      <c r="A49" s="8"/>
      <c r="B49" s="8"/>
      <c r="C49" s="8"/>
      <c r="D49" s="8"/>
      <c r="E49" s="8"/>
      <c r="F49" s="8"/>
      <c r="G49" s="8"/>
    </row>
    <row r="50" spans="1:7" x14ac:dyDescent="0.3">
      <c r="A50" s="8"/>
      <c r="B50" s="8"/>
      <c r="C50" s="8"/>
      <c r="D50" s="8"/>
      <c r="E50" s="8"/>
      <c r="F50" s="8"/>
      <c r="G50" s="8"/>
    </row>
    <row r="51" spans="1:7" x14ac:dyDescent="0.3">
      <c r="A51" s="8"/>
      <c r="B51" s="8"/>
      <c r="C51" s="8"/>
      <c r="D51" s="8"/>
      <c r="E51" s="8"/>
      <c r="F51" s="8"/>
      <c r="G51" s="8"/>
    </row>
    <row r="52" spans="1:7" x14ac:dyDescent="0.3">
      <c r="A52" s="8"/>
      <c r="B52" s="8"/>
      <c r="C52" s="8"/>
      <c r="D52" s="8"/>
      <c r="E52" s="8"/>
      <c r="F52" s="8"/>
      <c r="G52" s="8"/>
    </row>
    <row r="53" spans="1:7" x14ac:dyDescent="0.3">
      <c r="A53" s="8"/>
      <c r="B53" s="8"/>
      <c r="C53" s="8"/>
      <c r="D53" s="8"/>
      <c r="E53" s="8"/>
      <c r="F53" s="8"/>
      <c r="G53" s="8"/>
    </row>
    <row r="54" spans="1:7" x14ac:dyDescent="0.3">
      <c r="A54" s="8"/>
      <c r="B54" s="8"/>
      <c r="C54" s="8"/>
      <c r="D54" s="8"/>
      <c r="E54" s="8"/>
      <c r="F54" s="8"/>
      <c r="G54" s="8"/>
    </row>
    <row r="55" spans="1:7" x14ac:dyDescent="0.3">
      <c r="A55" s="8"/>
      <c r="B55" s="8"/>
      <c r="C55" s="8"/>
      <c r="D55" s="8"/>
      <c r="E55" s="8"/>
      <c r="F55" s="8"/>
      <c r="G55" s="8"/>
    </row>
    <row r="56" spans="1:7" x14ac:dyDescent="0.3">
      <c r="A56" s="8"/>
      <c r="B56" s="8"/>
      <c r="C56" s="8"/>
      <c r="D56" s="8"/>
      <c r="E56" s="8"/>
      <c r="F56" s="8"/>
      <c r="G56" s="8"/>
    </row>
    <row r="57" spans="1:7" x14ac:dyDescent="0.3">
      <c r="A57" s="8"/>
      <c r="B57" s="8"/>
      <c r="C57" s="8"/>
      <c r="D57" s="8"/>
      <c r="E57" s="8"/>
      <c r="F57" s="8"/>
      <c r="G57" s="8"/>
    </row>
    <row r="58" spans="1:7" x14ac:dyDescent="0.3">
      <c r="A58" s="8"/>
      <c r="B58" s="8"/>
      <c r="C58" s="8"/>
      <c r="D58" s="8"/>
      <c r="E58" s="8"/>
      <c r="F58" s="8"/>
      <c r="G58" s="8"/>
    </row>
    <row r="59" spans="1:7" ht="15.6" x14ac:dyDescent="0.3">
      <c r="A59" s="228" t="s">
        <v>111</v>
      </c>
      <c r="B59" s="228"/>
      <c r="C59" s="143" t="s">
        <v>112</v>
      </c>
      <c r="D59" s="143" t="s">
        <v>113</v>
      </c>
      <c r="E59" s="143" t="s">
        <v>114</v>
      </c>
      <c r="F59" s="8"/>
      <c r="G59" s="8"/>
    </row>
    <row r="60" spans="1:7" ht="15.6" x14ac:dyDescent="0.3">
      <c r="A60" s="65">
        <v>51394</v>
      </c>
      <c r="B60" s="65" t="s">
        <v>76</v>
      </c>
      <c r="C60" s="153">
        <v>1000000</v>
      </c>
      <c r="D60" s="56"/>
      <c r="E60" s="57"/>
      <c r="F60" s="8"/>
      <c r="G60" s="8"/>
    </row>
    <row r="61" spans="1:7" ht="15.6" x14ac:dyDescent="0.3">
      <c r="A61" s="229"/>
      <c r="B61" s="229"/>
      <c r="C61" s="58"/>
      <c r="D61" s="56"/>
      <c r="E61" s="57"/>
      <c r="F61" s="8"/>
      <c r="G61" s="8"/>
    </row>
    <row r="62" spans="1:7" ht="15.6" x14ac:dyDescent="0.3">
      <c r="A62" s="230" t="s">
        <v>115</v>
      </c>
      <c r="B62" s="230"/>
      <c r="C62" s="59">
        <f>SUM(C60:C61)</f>
        <v>1000000</v>
      </c>
      <c r="D62" s="59">
        <f>C62</f>
        <v>1000000</v>
      </c>
      <c r="E62" s="59">
        <v>0</v>
      </c>
      <c r="F62" s="8"/>
      <c r="G62" s="8"/>
    </row>
    <row r="63" spans="1:7" x14ac:dyDescent="0.3">
      <c r="A63" s="33"/>
      <c r="B63" s="8"/>
      <c r="C63" s="34"/>
      <c r="D63" s="8"/>
      <c r="E63" s="8"/>
      <c r="F63" s="8"/>
      <c r="G63" s="8"/>
    </row>
    <row r="64" spans="1:7" ht="17.399999999999999" x14ac:dyDescent="0.3">
      <c r="A64" s="223" t="s">
        <v>117</v>
      </c>
      <c r="B64" s="223"/>
      <c r="C64" s="223"/>
      <c r="D64" s="223"/>
      <c r="E64" s="223"/>
      <c r="F64" s="8"/>
      <c r="G64" s="8"/>
    </row>
    <row r="65" spans="1:7" x14ac:dyDescent="0.3">
      <c r="A65" s="224" t="s">
        <v>111</v>
      </c>
      <c r="B65" s="224"/>
      <c r="C65" s="49" t="s">
        <v>112</v>
      </c>
      <c r="D65" s="49" t="s">
        <v>113</v>
      </c>
      <c r="E65" s="49" t="s">
        <v>114</v>
      </c>
      <c r="F65" s="8"/>
      <c r="G65" s="8"/>
    </row>
    <row r="66" spans="1:7" x14ac:dyDescent="0.3">
      <c r="A66" s="115"/>
      <c r="B66" s="13" t="s">
        <v>208</v>
      </c>
      <c r="C66" s="13">
        <f>C46</f>
        <v>23360000</v>
      </c>
      <c r="D66" s="51">
        <f>D46</f>
        <v>3514280.54</v>
      </c>
      <c r="E66" s="52">
        <f>E46</f>
        <v>19845719.460000001</v>
      </c>
      <c r="F66" s="8"/>
      <c r="G66" s="8"/>
    </row>
    <row r="67" spans="1:7" ht="15.6" x14ac:dyDescent="0.3">
      <c r="A67" s="225" t="s">
        <v>209</v>
      </c>
      <c r="B67" s="226"/>
      <c r="C67" s="55">
        <f>C60</f>
        <v>1000000</v>
      </c>
      <c r="D67" s="56">
        <f>D62</f>
        <v>1000000</v>
      </c>
      <c r="E67" s="57">
        <v>0</v>
      </c>
      <c r="F67" s="8"/>
      <c r="G67" s="8"/>
    </row>
    <row r="68" spans="1:7" x14ac:dyDescent="0.3">
      <c r="A68" s="227" t="s">
        <v>115</v>
      </c>
      <c r="B68" s="227"/>
      <c r="C68" s="53">
        <f>SUM(C66:C67)</f>
        <v>24360000</v>
      </c>
      <c r="D68" s="53">
        <f>D62+D46</f>
        <v>4514280.54</v>
      </c>
      <c r="E68" s="97">
        <f>E62+E46</f>
        <v>19845719.460000001</v>
      </c>
      <c r="F68" s="8"/>
      <c r="G68" s="8"/>
    </row>
    <row r="69" spans="1:7" x14ac:dyDescent="0.3">
      <c r="A69" s="26"/>
      <c r="B69" s="27"/>
      <c r="C69" s="28"/>
      <c r="D69" s="154"/>
      <c r="E69" s="154">
        <f>C76</f>
        <v>3878412</v>
      </c>
      <c r="F69" s="8"/>
      <c r="G69" s="8"/>
    </row>
    <row r="70" spans="1:7" x14ac:dyDescent="0.3">
      <c r="A70" s="27"/>
      <c r="B70" s="27"/>
      <c r="C70" s="27"/>
      <c r="D70" s="27"/>
      <c r="E70" s="178">
        <f>E68+E69</f>
        <v>23724131.460000001</v>
      </c>
    </row>
    <row r="71" spans="1:7" x14ac:dyDescent="0.3">
      <c r="A71" s="25"/>
      <c r="B71" s="25"/>
      <c r="C71" s="106"/>
      <c r="D71" s="8"/>
      <c r="E71" s="8"/>
    </row>
    <row r="72" spans="1:7" x14ac:dyDescent="0.3">
      <c r="A72" s="144"/>
      <c r="B72" s="144"/>
      <c r="C72" s="145"/>
      <c r="D72" s="8"/>
      <c r="E72" s="8"/>
    </row>
    <row r="73" spans="1:7" x14ac:dyDescent="0.3">
      <c r="A73" s="159">
        <v>51374</v>
      </c>
      <c r="B73" s="159" t="s">
        <v>48</v>
      </c>
      <c r="C73" s="160">
        <v>1500000</v>
      </c>
      <c r="D73" s="106"/>
      <c r="E73" s="106"/>
    </row>
    <row r="74" spans="1:7" x14ac:dyDescent="0.3">
      <c r="A74" s="159">
        <v>51411</v>
      </c>
      <c r="B74" s="159" t="s">
        <v>56</v>
      </c>
      <c r="C74" s="160">
        <v>822761</v>
      </c>
      <c r="D74" s="106"/>
      <c r="E74" s="106"/>
    </row>
    <row r="75" spans="1:7" x14ac:dyDescent="0.3">
      <c r="A75" s="159">
        <v>51412</v>
      </c>
      <c r="B75" s="159" t="s">
        <v>219</v>
      </c>
      <c r="C75" s="160">
        <v>1555651</v>
      </c>
      <c r="D75" s="106"/>
      <c r="E75" s="106"/>
    </row>
    <row r="76" spans="1:7" x14ac:dyDescent="0.3">
      <c r="A76" s="8"/>
      <c r="B76" s="8"/>
      <c r="C76" s="107">
        <f>SUM(C73:C75)</f>
        <v>3878412</v>
      </c>
      <c r="D76" s="8"/>
      <c r="E76" s="107"/>
    </row>
    <row r="77" spans="1:7" x14ac:dyDescent="0.3">
      <c r="A77" s="8"/>
      <c r="B77" s="8"/>
      <c r="C77" s="8"/>
      <c r="D77" s="8"/>
      <c r="E77" s="8"/>
    </row>
    <row r="78" spans="1:7" ht="18" x14ac:dyDescent="0.35">
      <c r="A78" s="8"/>
      <c r="B78" s="8"/>
      <c r="C78" s="8"/>
      <c r="D78" s="8"/>
      <c r="E78" s="116"/>
    </row>
  </sheetData>
  <mergeCells count="14">
    <mergeCell ref="A67:B67"/>
    <mergeCell ref="A68:B68"/>
    <mergeCell ref="A65:B65"/>
    <mergeCell ref="A46:B46"/>
    <mergeCell ref="A48:E48"/>
    <mergeCell ref="A59:B59"/>
    <mergeCell ref="A61:B61"/>
    <mergeCell ref="A62:B62"/>
    <mergeCell ref="A64:E64"/>
    <mergeCell ref="A3:D3"/>
    <mergeCell ref="A4:D4"/>
    <mergeCell ref="A20:E20"/>
    <mergeCell ref="A32:E32"/>
    <mergeCell ref="A39:B39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104"/>
  <sheetViews>
    <sheetView zoomScale="140" zoomScaleNormal="140" workbookViewId="0">
      <selection activeCell="B80" sqref="B80"/>
    </sheetView>
  </sheetViews>
  <sheetFormatPr baseColWidth="10" defaultRowHeight="14.4" x14ac:dyDescent="0.3"/>
  <cols>
    <col min="2" max="2" width="53.6640625" bestFit="1" customWidth="1"/>
    <col min="4" max="4" width="22.33203125" customWidth="1"/>
  </cols>
  <sheetData>
    <row r="1" spans="1:4" ht="54.75" customHeight="1" x14ac:dyDescent="0.3"/>
    <row r="3" spans="1:4" ht="41.4" x14ac:dyDescent="0.3">
      <c r="A3" s="78" t="s">
        <v>83</v>
      </c>
      <c r="B3" s="78" t="s">
        <v>84</v>
      </c>
      <c r="C3" s="78"/>
      <c r="D3" s="79" t="s">
        <v>85</v>
      </c>
    </row>
    <row r="4" spans="1:4" x14ac:dyDescent="0.3">
      <c r="A4" s="11">
        <v>3</v>
      </c>
      <c r="B4" s="12" t="s">
        <v>86</v>
      </c>
      <c r="C4" s="12"/>
      <c r="D4" s="13"/>
    </row>
    <row r="5" spans="1:4" x14ac:dyDescent="0.3">
      <c r="A5" s="14">
        <v>302</v>
      </c>
      <c r="B5" s="15" t="s">
        <v>87</v>
      </c>
      <c r="C5" s="15"/>
      <c r="D5" s="16">
        <v>2990948</v>
      </c>
    </row>
    <row r="6" spans="1:4" x14ac:dyDescent="0.3">
      <c r="A6" s="80"/>
      <c r="B6" s="80" t="s">
        <v>89</v>
      </c>
      <c r="C6" s="80"/>
      <c r="D6" s="51">
        <f>SUM(D5:D5)</f>
        <v>2990948</v>
      </c>
    </row>
    <row r="7" spans="1:4" x14ac:dyDescent="0.3">
      <c r="A7" s="17"/>
      <c r="B7" s="12" t="s">
        <v>15</v>
      </c>
      <c r="C7" s="12"/>
      <c r="D7" s="13"/>
    </row>
    <row r="8" spans="1:4" x14ac:dyDescent="0.3">
      <c r="A8" s="14">
        <v>310</v>
      </c>
      <c r="B8" s="20" t="s">
        <v>90</v>
      </c>
      <c r="C8" s="20"/>
      <c r="D8" s="21">
        <v>32005</v>
      </c>
    </row>
    <row r="9" spans="1:4" x14ac:dyDescent="0.3">
      <c r="A9" s="80"/>
      <c r="B9" s="80" t="s">
        <v>91</v>
      </c>
      <c r="C9" s="80"/>
      <c r="D9" s="51">
        <f>SUM(D8)</f>
        <v>32005</v>
      </c>
    </row>
    <row r="10" spans="1:4" x14ac:dyDescent="0.3">
      <c r="A10" s="81"/>
      <c r="B10" s="81" t="s">
        <v>91</v>
      </c>
      <c r="C10" s="81"/>
      <c r="D10" s="91">
        <f>D6+D9</f>
        <v>3022953</v>
      </c>
    </row>
    <row r="11" spans="1:4" x14ac:dyDescent="0.3">
      <c r="B11" s="4"/>
      <c r="C11" s="4"/>
      <c r="D11" s="4"/>
    </row>
    <row r="12" spans="1:4" ht="41.4" x14ac:dyDescent="0.3">
      <c r="A12" s="78" t="s">
        <v>83</v>
      </c>
      <c r="B12" s="78" t="s">
        <v>99</v>
      </c>
      <c r="C12" s="78"/>
      <c r="D12" s="79" t="s">
        <v>85</v>
      </c>
    </row>
    <row r="13" spans="1:4" x14ac:dyDescent="0.3">
      <c r="A13" s="82">
        <v>4</v>
      </c>
      <c r="B13" s="12" t="s">
        <v>21</v>
      </c>
      <c r="C13" s="12"/>
      <c r="D13" s="13"/>
    </row>
    <row r="14" spans="1:4" x14ac:dyDescent="0.3">
      <c r="A14" s="82">
        <v>401</v>
      </c>
      <c r="B14" s="12" t="s">
        <v>129</v>
      </c>
      <c r="C14" s="12"/>
      <c r="D14" s="13"/>
    </row>
    <row r="15" spans="1:4" x14ac:dyDescent="0.3">
      <c r="A15" s="83" t="s">
        <v>130</v>
      </c>
      <c r="B15" s="20" t="s">
        <v>93</v>
      </c>
      <c r="C15" s="20"/>
      <c r="D15" s="21">
        <v>308147</v>
      </c>
    </row>
    <row r="16" spans="1:4" x14ac:dyDescent="0.3">
      <c r="A16" s="83" t="s">
        <v>131</v>
      </c>
      <c r="B16" s="20" t="s">
        <v>94</v>
      </c>
      <c r="C16" s="20"/>
      <c r="D16" s="21">
        <v>1428380</v>
      </c>
    </row>
    <row r="17" spans="1:4" x14ac:dyDescent="0.3">
      <c r="A17" s="84"/>
      <c r="B17" s="80" t="s">
        <v>95</v>
      </c>
      <c r="C17" s="80"/>
      <c r="D17" s="51">
        <f>SUM(D15:D16)</f>
        <v>1736527</v>
      </c>
    </row>
    <row r="18" spans="1:4" x14ac:dyDescent="0.3">
      <c r="A18" s="83"/>
      <c r="B18" s="12" t="s">
        <v>21</v>
      </c>
      <c r="C18" s="12"/>
      <c r="D18" s="13"/>
    </row>
    <row r="19" spans="1:4" x14ac:dyDescent="0.3">
      <c r="A19" s="83" t="s">
        <v>132</v>
      </c>
      <c r="B19" s="15" t="s">
        <v>133</v>
      </c>
      <c r="C19" s="15"/>
      <c r="D19" s="16">
        <v>38987</v>
      </c>
    </row>
    <row r="20" spans="1:4" x14ac:dyDescent="0.3">
      <c r="A20" s="83" t="s">
        <v>134</v>
      </c>
      <c r="B20" s="15" t="s">
        <v>135</v>
      </c>
      <c r="C20" s="15"/>
      <c r="D20" s="16">
        <v>169213</v>
      </c>
    </row>
    <row r="21" spans="1:4" x14ac:dyDescent="0.3">
      <c r="A21" s="83" t="s">
        <v>136</v>
      </c>
      <c r="B21" s="15" t="s">
        <v>137</v>
      </c>
      <c r="C21" s="15"/>
      <c r="D21" s="16">
        <v>265364</v>
      </c>
    </row>
    <row r="22" spans="1:4" x14ac:dyDescent="0.3">
      <c r="A22" s="83" t="s">
        <v>138</v>
      </c>
      <c r="B22" s="15" t="s">
        <v>139</v>
      </c>
      <c r="C22" s="15"/>
      <c r="D22" s="16">
        <v>15145</v>
      </c>
    </row>
    <row r="23" spans="1:4" x14ac:dyDescent="0.3">
      <c r="A23" s="83" t="s">
        <v>140</v>
      </c>
      <c r="B23" s="15" t="s">
        <v>141</v>
      </c>
      <c r="C23" s="15"/>
      <c r="D23" s="16">
        <v>28519</v>
      </c>
    </row>
    <row r="24" spans="1:4" x14ac:dyDescent="0.3">
      <c r="A24" s="83" t="s">
        <v>142</v>
      </c>
      <c r="B24" s="15" t="s">
        <v>143</v>
      </c>
      <c r="C24" s="15"/>
      <c r="D24" s="16">
        <v>10920</v>
      </c>
    </row>
    <row r="25" spans="1:4" x14ac:dyDescent="0.3">
      <c r="A25" s="83" t="s">
        <v>144</v>
      </c>
      <c r="B25" s="15" t="s">
        <v>145</v>
      </c>
      <c r="C25" s="15"/>
      <c r="D25" s="16">
        <v>7897</v>
      </c>
    </row>
    <row r="26" spans="1:4" x14ac:dyDescent="0.3">
      <c r="A26" s="83" t="s">
        <v>146</v>
      </c>
      <c r="B26" s="15" t="s">
        <v>147</v>
      </c>
      <c r="C26" s="15"/>
      <c r="D26" s="16">
        <v>1612</v>
      </c>
    </row>
    <row r="27" spans="1:4" x14ac:dyDescent="0.3">
      <c r="A27" s="83" t="s">
        <v>148</v>
      </c>
      <c r="B27" s="15" t="s">
        <v>149</v>
      </c>
      <c r="C27" s="15"/>
      <c r="D27" s="16">
        <v>27895</v>
      </c>
    </row>
    <row r="28" spans="1:4" x14ac:dyDescent="0.3">
      <c r="A28" s="83" t="s">
        <v>150</v>
      </c>
      <c r="B28" s="15" t="s">
        <v>151</v>
      </c>
      <c r="C28" s="15"/>
      <c r="D28" s="16">
        <v>2020</v>
      </c>
    </row>
    <row r="29" spans="1:4" x14ac:dyDescent="0.3">
      <c r="A29" s="83" t="s">
        <v>152</v>
      </c>
      <c r="B29" s="15" t="s">
        <v>153</v>
      </c>
      <c r="C29" s="15"/>
      <c r="D29" s="16">
        <v>2003</v>
      </c>
    </row>
    <row r="30" spans="1:4" x14ac:dyDescent="0.3">
      <c r="A30" s="83" t="s">
        <v>154</v>
      </c>
      <c r="B30" s="15" t="s">
        <v>155</v>
      </c>
      <c r="C30" s="15"/>
      <c r="D30" s="16">
        <v>500</v>
      </c>
    </row>
    <row r="31" spans="1:4" x14ac:dyDescent="0.3">
      <c r="A31" s="83" t="s">
        <v>156</v>
      </c>
      <c r="B31" s="15" t="s">
        <v>157</v>
      </c>
      <c r="C31" s="15"/>
      <c r="D31" s="16">
        <v>30544</v>
      </c>
    </row>
    <row r="32" spans="1:4" x14ac:dyDescent="0.3">
      <c r="A32" s="83" t="s">
        <v>158</v>
      </c>
      <c r="B32" s="15" t="s">
        <v>159</v>
      </c>
      <c r="C32" s="15"/>
      <c r="D32" s="16">
        <v>57394</v>
      </c>
    </row>
    <row r="33" spans="1:5" x14ac:dyDescent="0.3">
      <c r="A33" s="83" t="s">
        <v>160</v>
      </c>
      <c r="B33" s="15" t="s">
        <v>161</v>
      </c>
      <c r="C33" s="15"/>
      <c r="D33" s="16">
        <v>3671</v>
      </c>
    </row>
    <row r="34" spans="1:5" x14ac:dyDescent="0.3">
      <c r="A34" s="83" t="s">
        <v>162</v>
      </c>
      <c r="B34" s="15" t="s">
        <v>163</v>
      </c>
      <c r="C34" s="15"/>
      <c r="D34" s="16">
        <v>4895</v>
      </c>
    </row>
    <row r="35" spans="1:5" x14ac:dyDescent="0.3">
      <c r="A35" s="83" t="s">
        <v>164</v>
      </c>
      <c r="B35" s="15" t="s">
        <v>106</v>
      </c>
      <c r="C35" s="15"/>
      <c r="D35" s="16">
        <v>4661</v>
      </c>
    </row>
    <row r="36" spans="1:5" x14ac:dyDescent="0.3">
      <c r="A36" s="83" t="s">
        <v>165</v>
      </c>
      <c r="B36" s="15" t="s">
        <v>107</v>
      </c>
      <c r="C36" s="15"/>
      <c r="D36" s="16">
        <v>11463</v>
      </c>
    </row>
    <row r="37" spans="1:5" x14ac:dyDescent="0.3">
      <c r="A37" s="83" t="s">
        <v>166</v>
      </c>
      <c r="B37" s="15" t="s">
        <v>167</v>
      </c>
      <c r="C37" s="15"/>
      <c r="D37" s="16">
        <v>140745</v>
      </c>
    </row>
    <row r="38" spans="1:5" x14ac:dyDescent="0.3">
      <c r="A38" s="83" t="s">
        <v>101</v>
      </c>
      <c r="B38" s="15" t="s">
        <v>201</v>
      </c>
      <c r="C38" s="15"/>
      <c r="D38" s="16">
        <v>31782</v>
      </c>
    </row>
    <row r="39" spans="1:5" x14ac:dyDescent="0.3">
      <c r="A39" s="83" t="s">
        <v>102</v>
      </c>
      <c r="B39" s="15" t="s">
        <v>103</v>
      </c>
      <c r="C39" s="15"/>
      <c r="D39" s="16">
        <v>7615</v>
      </c>
      <c r="E39" s="104"/>
    </row>
    <row r="40" spans="1:5" x14ac:dyDescent="0.3">
      <c r="A40" s="83" t="s">
        <v>168</v>
      </c>
      <c r="B40" s="15" t="s">
        <v>169</v>
      </c>
      <c r="C40" s="15"/>
      <c r="D40" s="16">
        <v>26288</v>
      </c>
    </row>
    <row r="41" spans="1:5" x14ac:dyDescent="0.3">
      <c r="A41" s="83" t="s">
        <v>104</v>
      </c>
      <c r="B41" s="15" t="s">
        <v>105</v>
      </c>
      <c r="C41" s="15"/>
      <c r="D41" s="16">
        <v>23436</v>
      </c>
      <c r="E41" s="104"/>
    </row>
    <row r="42" spans="1:5" x14ac:dyDescent="0.3">
      <c r="A42" s="83" t="s">
        <v>170</v>
      </c>
      <c r="B42" s="15" t="s">
        <v>211</v>
      </c>
      <c r="C42" s="15"/>
      <c r="D42" s="16">
        <v>47649</v>
      </c>
    </row>
    <row r="43" spans="1:5" x14ac:dyDescent="0.3">
      <c r="A43" s="83" t="s">
        <v>171</v>
      </c>
      <c r="B43" s="15" t="s">
        <v>172</v>
      </c>
      <c r="C43" s="15"/>
      <c r="D43" s="16">
        <v>309</v>
      </c>
    </row>
    <row r="44" spans="1:5" x14ac:dyDescent="0.3">
      <c r="A44" s="83" t="s">
        <v>173</v>
      </c>
      <c r="B44" s="15" t="s">
        <v>174</v>
      </c>
      <c r="C44" s="15"/>
      <c r="D44" s="16">
        <v>2071</v>
      </c>
    </row>
    <row r="45" spans="1:5" x14ac:dyDescent="0.3">
      <c r="A45" s="83" t="s">
        <v>175</v>
      </c>
      <c r="B45" s="15" t="s">
        <v>176</v>
      </c>
      <c r="C45" s="15"/>
      <c r="D45" s="16">
        <v>600</v>
      </c>
    </row>
    <row r="46" spans="1:5" x14ac:dyDescent="0.3">
      <c r="A46" s="83" t="s">
        <v>177</v>
      </c>
      <c r="B46" s="15" t="s">
        <v>178</v>
      </c>
      <c r="C46" s="15"/>
      <c r="D46" s="16">
        <v>759</v>
      </c>
    </row>
    <row r="47" spans="1:5" x14ac:dyDescent="0.3">
      <c r="A47" s="83" t="s">
        <v>179</v>
      </c>
      <c r="B47" s="15" t="s">
        <v>180</v>
      </c>
      <c r="C47" s="15"/>
      <c r="D47" s="16">
        <v>16176</v>
      </c>
    </row>
    <row r="48" spans="1:5" x14ac:dyDescent="0.3">
      <c r="A48" s="83" t="s">
        <v>181</v>
      </c>
      <c r="B48" s="15" t="s">
        <v>182</v>
      </c>
      <c r="C48" s="15"/>
      <c r="D48" s="16">
        <v>20985</v>
      </c>
    </row>
    <row r="49" spans="1:5" x14ac:dyDescent="0.3">
      <c r="A49" s="83" t="s">
        <v>183</v>
      </c>
      <c r="B49" s="15" t="s">
        <v>212</v>
      </c>
      <c r="C49" s="15"/>
      <c r="D49" s="16">
        <v>234</v>
      </c>
    </row>
    <row r="50" spans="1:5" x14ac:dyDescent="0.3">
      <c r="A50" s="83" t="s">
        <v>184</v>
      </c>
      <c r="B50" s="15" t="s">
        <v>185</v>
      </c>
      <c r="C50" s="15"/>
      <c r="D50" s="16">
        <v>76208</v>
      </c>
    </row>
    <row r="51" spans="1:5" x14ac:dyDescent="0.3">
      <c r="A51" s="83" t="s">
        <v>186</v>
      </c>
      <c r="B51" s="15" t="s">
        <v>187</v>
      </c>
      <c r="C51" s="15"/>
      <c r="D51" s="16">
        <v>2880</v>
      </c>
      <c r="E51" s="8"/>
    </row>
    <row r="52" spans="1:5" x14ac:dyDescent="0.3">
      <c r="A52" s="83" t="s">
        <v>188</v>
      </c>
      <c r="B52" s="15" t="s">
        <v>189</v>
      </c>
      <c r="C52" s="15"/>
      <c r="D52" s="16">
        <f>21183+27974+7862+74517+102+227</f>
        <v>131865</v>
      </c>
      <c r="E52" s="8"/>
    </row>
    <row r="53" spans="1:5" x14ac:dyDescent="0.3">
      <c r="A53" s="83" t="s">
        <v>190</v>
      </c>
      <c r="B53" s="15" t="s">
        <v>191</v>
      </c>
      <c r="C53" s="15"/>
      <c r="D53" s="16">
        <v>350</v>
      </c>
      <c r="E53" s="8"/>
    </row>
    <row r="54" spans="1:5" x14ac:dyDescent="0.3">
      <c r="A54" s="83" t="s">
        <v>108</v>
      </c>
      <c r="B54" s="15" t="s">
        <v>71</v>
      </c>
      <c r="C54" s="15"/>
      <c r="D54" s="16">
        <v>54601</v>
      </c>
      <c r="E54" s="117"/>
    </row>
    <row r="55" spans="1:5" x14ac:dyDescent="0.3">
      <c r="A55" s="83" t="s">
        <v>192</v>
      </c>
      <c r="B55" s="15" t="s">
        <v>193</v>
      </c>
      <c r="C55" s="15"/>
      <c r="D55" s="16">
        <f>40362+1542</f>
        <v>41904</v>
      </c>
      <c r="E55" s="8"/>
    </row>
    <row r="56" spans="1:5" x14ac:dyDescent="0.3">
      <c r="A56" s="83" t="s">
        <v>194</v>
      </c>
      <c r="B56" s="15" t="s">
        <v>195</v>
      </c>
      <c r="C56" s="15"/>
      <c r="D56" s="16"/>
    </row>
    <row r="57" spans="1:5" x14ac:dyDescent="0.3">
      <c r="A57" s="85"/>
      <c r="B57" s="85" t="s">
        <v>196</v>
      </c>
      <c r="C57" s="85"/>
      <c r="D57" s="86">
        <f>SUM(D19:D56)</f>
        <v>1309160</v>
      </c>
    </row>
    <row r="58" spans="1:5" x14ac:dyDescent="0.3">
      <c r="A58" s="87"/>
      <c r="B58" s="87" t="s">
        <v>197</v>
      </c>
      <c r="C58" s="87"/>
      <c r="D58" s="88">
        <f>D57+D17</f>
        <v>3045687</v>
      </c>
    </row>
    <row r="59" spans="1:5" x14ac:dyDescent="0.3">
      <c r="A59" s="67"/>
      <c r="B59" s="89" t="s">
        <v>198</v>
      </c>
      <c r="C59" s="89"/>
      <c r="D59" s="98">
        <f>D10-D58</f>
        <v>-22734</v>
      </c>
    </row>
    <row r="62" spans="1:5" ht="18" x14ac:dyDescent="0.35">
      <c r="B62" s="231" t="s">
        <v>128</v>
      </c>
      <c r="C62" s="231"/>
    </row>
    <row r="63" spans="1:5" ht="15.6" x14ac:dyDescent="0.3">
      <c r="B63" s="68" t="s">
        <v>119</v>
      </c>
      <c r="C63" s="69">
        <f>D10</f>
        <v>3022953</v>
      </c>
    </row>
    <row r="64" spans="1:5" ht="15.6" x14ac:dyDescent="0.3">
      <c r="B64" s="68" t="s">
        <v>120</v>
      </c>
      <c r="C64" s="69">
        <f>D17</f>
        <v>1736527</v>
      </c>
    </row>
    <row r="65" spans="1:7" ht="15.6" x14ac:dyDescent="0.3">
      <c r="B65" s="75" t="s">
        <v>121</v>
      </c>
      <c r="C65" s="76">
        <f>C63-C64</f>
        <v>1286426</v>
      </c>
    </row>
    <row r="66" spans="1:7" ht="15.6" x14ac:dyDescent="0.3">
      <c r="B66" s="68" t="s">
        <v>122</v>
      </c>
      <c r="C66" s="69">
        <f>D57</f>
        <v>1309160</v>
      </c>
    </row>
    <row r="67" spans="1:7" ht="15.6" x14ac:dyDescent="0.3">
      <c r="B67" s="75" t="s">
        <v>123</v>
      </c>
      <c r="C67" s="77">
        <f>C65-C66</f>
        <v>-22734</v>
      </c>
    </row>
    <row r="68" spans="1:7" ht="15.6" x14ac:dyDescent="0.3">
      <c r="B68" s="71"/>
      <c r="C68" s="72"/>
    </row>
    <row r="69" spans="1:7" ht="15.6" x14ac:dyDescent="0.3">
      <c r="B69" s="75" t="s">
        <v>125</v>
      </c>
      <c r="C69" s="76"/>
    </row>
    <row r="70" spans="1:7" ht="15.6" x14ac:dyDescent="0.3">
      <c r="B70" s="68" t="s">
        <v>126</v>
      </c>
      <c r="C70" s="73"/>
    </row>
    <row r="71" spans="1:7" ht="15.6" x14ac:dyDescent="0.3">
      <c r="B71" s="74" t="s">
        <v>127</v>
      </c>
      <c r="C71" s="70"/>
    </row>
    <row r="73" spans="1:7" x14ac:dyDescent="0.3">
      <c r="A73" s="83"/>
      <c r="B73" s="15"/>
      <c r="C73" s="16"/>
      <c r="D73" s="8"/>
    </row>
    <row r="74" spans="1:7" x14ac:dyDescent="0.3">
      <c r="A74" s="83"/>
      <c r="B74" s="15"/>
      <c r="C74" s="16"/>
      <c r="D74" s="8"/>
      <c r="E74" s="8"/>
      <c r="F74" s="8"/>
      <c r="G74" s="8"/>
    </row>
    <row r="75" spans="1:7" x14ac:dyDescent="0.3">
      <c r="A75" s="83"/>
      <c r="B75" s="15"/>
      <c r="C75" s="15"/>
      <c r="D75" s="16"/>
      <c r="E75" s="8"/>
      <c r="F75" s="8"/>
      <c r="G75" s="8"/>
    </row>
    <row r="76" spans="1:7" x14ac:dyDescent="0.3">
      <c r="A76" s="83"/>
      <c r="B76" s="15"/>
      <c r="C76" s="15"/>
      <c r="D76" s="16"/>
      <c r="E76" s="8"/>
      <c r="F76" s="8"/>
      <c r="G76" s="8"/>
    </row>
    <row r="77" spans="1:7" x14ac:dyDescent="0.3">
      <c r="A77" s="83"/>
      <c r="B77" s="15"/>
      <c r="C77" s="15"/>
      <c r="D77" s="16"/>
      <c r="E77" s="8"/>
      <c r="F77" s="8"/>
      <c r="G77" s="8"/>
    </row>
    <row r="78" spans="1:7" x14ac:dyDescent="0.3">
      <c r="A78" s="83"/>
      <c r="B78" s="15"/>
      <c r="C78" s="15"/>
      <c r="D78" s="16"/>
      <c r="E78" s="8"/>
      <c r="F78" s="8"/>
      <c r="G78" s="8"/>
    </row>
    <row r="79" spans="1:7" x14ac:dyDescent="0.3">
      <c r="A79" s="83"/>
      <c r="B79" s="15"/>
      <c r="C79" s="15"/>
      <c r="D79" s="16"/>
      <c r="E79" s="8"/>
      <c r="F79" s="8"/>
      <c r="G79" s="8"/>
    </row>
    <row r="80" spans="1:7" x14ac:dyDescent="0.3">
      <c r="A80" s="83"/>
      <c r="B80" s="15"/>
      <c r="C80" s="15"/>
      <c r="D80" s="16"/>
      <c r="E80" s="8"/>
      <c r="F80" s="8"/>
      <c r="G80" s="8"/>
    </row>
    <row r="81" spans="1:7" x14ac:dyDescent="0.3">
      <c r="A81" s="8"/>
      <c r="B81" s="8"/>
      <c r="C81" s="8"/>
      <c r="D81" s="8"/>
      <c r="E81" s="8"/>
      <c r="F81" s="8"/>
      <c r="G81" s="8"/>
    </row>
    <row r="82" spans="1:7" x14ac:dyDescent="0.3">
      <c r="A82" s="83"/>
      <c r="B82" s="15"/>
      <c r="C82" s="15"/>
      <c r="D82" s="16"/>
      <c r="E82" s="8"/>
      <c r="F82" s="8"/>
      <c r="G82" s="8"/>
    </row>
    <row r="83" spans="1:7" x14ac:dyDescent="0.3">
      <c r="A83" s="83"/>
      <c r="B83" s="15"/>
      <c r="C83" s="15"/>
      <c r="D83" s="16"/>
      <c r="E83" s="8"/>
      <c r="F83" s="8"/>
      <c r="G83" s="8"/>
    </row>
    <row r="84" spans="1:7" x14ac:dyDescent="0.3">
      <c r="A84" s="83"/>
      <c r="B84" s="15"/>
      <c r="C84" s="15"/>
      <c r="D84" s="16"/>
      <c r="E84" s="8"/>
      <c r="F84" s="8"/>
      <c r="G84" s="8"/>
    </row>
    <row r="85" spans="1:7" x14ac:dyDescent="0.3">
      <c r="A85" s="83"/>
      <c r="B85" s="15"/>
      <c r="C85" s="15"/>
      <c r="D85" s="16"/>
      <c r="E85" s="8"/>
      <c r="F85" s="8"/>
      <c r="G85" s="8"/>
    </row>
    <row r="86" spans="1:7" x14ac:dyDescent="0.3">
      <c r="A86" s="83"/>
      <c r="B86" s="15"/>
      <c r="C86" s="15"/>
      <c r="D86" s="16"/>
      <c r="E86" s="8"/>
      <c r="F86" s="8"/>
      <c r="G86" s="8"/>
    </row>
    <row r="87" spans="1:7" x14ac:dyDescent="0.3">
      <c r="A87" s="83"/>
      <c r="B87" s="15"/>
      <c r="C87" s="15"/>
      <c r="D87" s="16"/>
      <c r="E87" s="8"/>
      <c r="F87" s="8"/>
      <c r="G87" s="8"/>
    </row>
    <row r="88" spans="1:7" ht="18" x14ac:dyDescent="0.35">
      <c r="A88" s="111"/>
      <c r="B88" s="111"/>
      <c r="C88" s="111"/>
      <c r="D88" s="112"/>
      <c r="E88" s="8"/>
      <c r="F88" s="8"/>
      <c r="G88" s="8"/>
    </row>
    <row r="89" spans="1:7" x14ac:dyDescent="0.3">
      <c r="A89" s="8"/>
      <c r="B89" s="8"/>
      <c r="C89" s="8"/>
      <c r="D89" s="8"/>
      <c r="E89" s="8"/>
      <c r="F89" s="8"/>
      <c r="G89" s="8"/>
    </row>
    <row r="90" spans="1:7" x14ac:dyDescent="0.3">
      <c r="A90" s="8"/>
      <c r="B90" s="8"/>
      <c r="C90" s="8"/>
      <c r="D90" s="8"/>
      <c r="E90" s="8"/>
      <c r="F90" s="8"/>
      <c r="G90" s="8"/>
    </row>
    <row r="91" spans="1:7" x14ac:dyDescent="0.3">
      <c r="A91" s="8"/>
      <c r="B91" s="8"/>
      <c r="C91" s="8"/>
      <c r="D91" s="8"/>
      <c r="E91" s="8"/>
      <c r="F91" s="8"/>
      <c r="G91" s="8"/>
    </row>
    <row r="92" spans="1:7" x14ac:dyDescent="0.3">
      <c r="A92" s="8"/>
      <c r="B92" s="8"/>
      <c r="C92" s="8"/>
      <c r="D92" s="8"/>
      <c r="E92" s="8"/>
      <c r="F92" s="8"/>
      <c r="G92" s="8"/>
    </row>
    <row r="93" spans="1:7" x14ac:dyDescent="0.3">
      <c r="A93" s="8"/>
      <c r="B93" s="8"/>
      <c r="C93" s="8"/>
      <c r="D93" s="8"/>
      <c r="E93" s="8"/>
      <c r="F93" s="8"/>
      <c r="G93" s="8"/>
    </row>
    <row r="94" spans="1:7" x14ac:dyDescent="0.3">
      <c r="A94" s="8"/>
      <c r="B94" s="8"/>
      <c r="C94" s="8"/>
      <c r="D94" s="8"/>
      <c r="E94" s="8"/>
      <c r="F94" s="8"/>
      <c r="G94" s="8"/>
    </row>
    <row r="95" spans="1:7" x14ac:dyDescent="0.3">
      <c r="A95" s="8"/>
      <c r="B95" s="8"/>
      <c r="C95" s="8"/>
      <c r="D95" s="8"/>
      <c r="E95" s="8"/>
      <c r="F95" s="8"/>
      <c r="G95" s="8"/>
    </row>
    <row r="96" spans="1:7" x14ac:dyDescent="0.3">
      <c r="A96" s="8"/>
      <c r="B96" s="8"/>
      <c r="C96" s="8"/>
      <c r="D96" s="8"/>
      <c r="E96" s="8"/>
      <c r="F96" s="8"/>
      <c r="G96" s="8"/>
    </row>
    <row r="97" spans="1:7" x14ac:dyDescent="0.3">
      <c r="A97" s="8"/>
      <c r="B97" s="8"/>
      <c r="C97" s="8"/>
      <c r="D97" s="8"/>
      <c r="E97" s="8"/>
      <c r="F97" s="8"/>
      <c r="G97" s="8"/>
    </row>
    <row r="98" spans="1:7" x14ac:dyDescent="0.3">
      <c r="A98" s="8"/>
      <c r="B98" s="8"/>
      <c r="C98" s="8"/>
      <c r="D98" s="8"/>
      <c r="E98" s="8"/>
      <c r="F98" s="8"/>
      <c r="G98" s="8"/>
    </row>
    <row r="99" spans="1:7" x14ac:dyDescent="0.3">
      <c r="A99" s="8"/>
      <c r="B99" s="8"/>
      <c r="C99" s="8"/>
      <c r="D99" s="8"/>
      <c r="E99" s="8"/>
      <c r="F99" s="8"/>
      <c r="G99" s="8"/>
    </row>
    <row r="100" spans="1:7" x14ac:dyDescent="0.3">
      <c r="A100" s="8"/>
      <c r="B100" s="8"/>
      <c r="C100" s="8"/>
      <c r="D100" s="8"/>
      <c r="E100" s="8"/>
      <c r="F100" s="8"/>
      <c r="G100" s="8"/>
    </row>
    <row r="101" spans="1:7" x14ac:dyDescent="0.3">
      <c r="A101" s="8"/>
      <c r="B101" s="8"/>
      <c r="C101" s="8"/>
      <c r="D101" s="8"/>
      <c r="E101" s="8"/>
      <c r="F101" s="8"/>
      <c r="G101" s="8"/>
    </row>
    <row r="102" spans="1:7" x14ac:dyDescent="0.3">
      <c r="A102" s="8"/>
      <c r="B102" s="8"/>
      <c r="C102" s="8"/>
      <c r="D102" s="8"/>
      <c r="E102" s="8"/>
      <c r="F102" s="8"/>
      <c r="G102" s="8"/>
    </row>
    <row r="103" spans="1:7" x14ac:dyDescent="0.3">
      <c r="A103" s="8"/>
      <c r="B103" s="8"/>
      <c r="C103" s="8"/>
      <c r="D103" s="8"/>
      <c r="E103" s="8"/>
      <c r="F103" s="8"/>
      <c r="G103" s="8"/>
    </row>
    <row r="104" spans="1:7" x14ac:dyDescent="0.3">
      <c r="A104" s="8"/>
      <c r="B104" s="8"/>
      <c r="C104" s="8"/>
      <c r="D104" s="8"/>
      <c r="E104" s="8"/>
      <c r="F104" s="8"/>
      <c r="G104" s="8"/>
    </row>
  </sheetData>
  <mergeCells count="1">
    <mergeCell ref="B62:C6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97"/>
  <sheetViews>
    <sheetView tabSelected="1" topLeftCell="B13" zoomScale="115" zoomScaleNormal="115" workbookViewId="0">
      <pane ySplit="2328" topLeftCell="A60" activePane="bottomLeft"/>
      <selection activeCell="F14" sqref="F14"/>
      <selection pane="bottomLeft" activeCell="B72" sqref="B72:C72"/>
    </sheetView>
  </sheetViews>
  <sheetFormatPr baseColWidth="10" defaultRowHeight="14.4" x14ac:dyDescent="0.3"/>
  <cols>
    <col min="1" max="1" width="9" customWidth="1"/>
    <col min="2" max="2" width="48.6640625" customWidth="1"/>
    <col min="3" max="4" width="22.33203125" customWidth="1"/>
  </cols>
  <sheetData>
    <row r="1" spans="1:11" ht="34.5" customHeight="1" x14ac:dyDescent="0.3">
      <c r="F1" s="8" t="s">
        <v>233</v>
      </c>
    </row>
    <row r="2" spans="1:11" ht="34.5" customHeight="1" x14ac:dyDescent="0.3">
      <c r="F2" s="8" t="s">
        <v>234</v>
      </c>
    </row>
    <row r="3" spans="1:11" ht="36.75" customHeight="1" x14ac:dyDescent="0.3">
      <c r="F3" s="8" t="s">
        <v>235</v>
      </c>
    </row>
    <row r="4" spans="1:11" ht="41.4" x14ac:dyDescent="0.3">
      <c r="A4" s="78" t="s">
        <v>83</v>
      </c>
      <c r="B4" s="78" t="s">
        <v>84</v>
      </c>
      <c r="C4" s="79" t="s">
        <v>85</v>
      </c>
      <c r="D4" s="79" t="s">
        <v>246</v>
      </c>
      <c r="F4" s="197" t="s">
        <v>230</v>
      </c>
      <c r="G4" s="197" t="s">
        <v>237</v>
      </c>
      <c r="H4" s="197" t="s">
        <v>197</v>
      </c>
    </row>
    <row r="5" spans="1:11" x14ac:dyDescent="0.3">
      <c r="A5" s="11">
        <v>3</v>
      </c>
      <c r="B5" s="12" t="s">
        <v>86</v>
      </c>
      <c r="C5" s="13"/>
      <c r="D5" s="13"/>
      <c r="F5" s="169"/>
      <c r="G5" s="169"/>
      <c r="H5" s="169"/>
      <c r="J5" s="202">
        <f>F12/H12</f>
        <v>0.16994342948765662</v>
      </c>
      <c r="K5" s="203" t="s">
        <v>238</v>
      </c>
    </row>
    <row r="6" spans="1:11" x14ac:dyDescent="0.3">
      <c r="A6" s="114">
        <v>302</v>
      </c>
      <c r="B6" s="15" t="s">
        <v>87</v>
      </c>
      <c r="C6" s="16">
        <v>481726</v>
      </c>
      <c r="D6" s="16">
        <v>481726</v>
      </c>
      <c r="F6" s="199">
        <f>C6</f>
        <v>481726</v>
      </c>
      <c r="G6" s="199"/>
      <c r="H6" s="200"/>
      <c r="I6" s="8"/>
      <c r="J6" s="202">
        <f>G12/H12</f>
        <v>0.83005657051234338</v>
      </c>
      <c r="K6" s="203" t="s">
        <v>239</v>
      </c>
    </row>
    <row r="7" spans="1:11" x14ac:dyDescent="0.3">
      <c r="A7" s="114"/>
      <c r="B7" s="15" t="s">
        <v>236</v>
      </c>
      <c r="C7" s="16">
        <v>2509222</v>
      </c>
      <c r="D7" s="16">
        <v>2509222</v>
      </c>
      <c r="F7" s="199"/>
      <c r="G7" s="199">
        <f>C7</f>
        <v>2509222</v>
      </c>
      <c r="H7" s="200"/>
      <c r="I7" s="8"/>
      <c r="J7" s="204">
        <f>SUM(J5:J6)</f>
        <v>1</v>
      </c>
      <c r="K7" s="203"/>
    </row>
    <row r="8" spans="1:11" x14ac:dyDescent="0.3">
      <c r="A8" s="12"/>
      <c r="B8" s="12" t="s">
        <v>89</v>
      </c>
      <c r="C8" s="13">
        <f>SUM(C6:C7)</f>
        <v>2990948</v>
      </c>
      <c r="D8" s="13">
        <f>SUM(D6:D7)</f>
        <v>2990948</v>
      </c>
      <c r="F8" s="199"/>
      <c r="G8" s="199"/>
      <c r="H8" s="200"/>
      <c r="I8" s="8"/>
      <c r="J8" s="8"/>
    </row>
    <row r="9" spans="1:11" x14ac:dyDescent="0.3">
      <c r="A9" s="17"/>
      <c r="B9" s="12" t="s">
        <v>15</v>
      </c>
      <c r="C9" s="13"/>
      <c r="D9" s="13"/>
      <c r="F9" s="199"/>
      <c r="G9" s="200"/>
      <c r="H9" s="200"/>
      <c r="I9" s="8"/>
      <c r="J9" s="8"/>
    </row>
    <row r="10" spans="1:11" x14ac:dyDescent="0.3">
      <c r="A10" s="14">
        <v>310</v>
      </c>
      <c r="B10" s="20" t="s">
        <v>90</v>
      </c>
      <c r="C10" s="21">
        <v>32005</v>
      </c>
      <c r="D10" s="21">
        <v>32005</v>
      </c>
      <c r="F10" s="199">
        <f>C10</f>
        <v>32005</v>
      </c>
      <c r="G10" s="199"/>
      <c r="H10" s="199"/>
    </row>
    <row r="11" spans="1:11" x14ac:dyDescent="0.3">
      <c r="A11" s="80"/>
      <c r="B11" s="80" t="s">
        <v>91</v>
      </c>
      <c r="C11" s="51">
        <f>SUM(C10)</f>
        <v>32005</v>
      </c>
      <c r="D11" s="51">
        <f>SUM(D10)</f>
        <v>32005</v>
      </c>
      <c r="F11" s="199"/>
      <c r="G11" s="199"/>
      <c r="H11" s="199"/>
    </row>
    <row r="12" spans="1:11" x14ac:dyDescent="0.3">
      <c r="A12" s="81"/>
      <c r="B12" s="81" t="s">
        <v>91</v>
      </c>
      <c r="C12" s="91">
        <f>C8+C11</f>
        <v>3022953</v>
      </c>
      <c r="D12" s="91">
        <f>D8+D11</f>
        <v>3022953</v>
      </c>
      <c r="F12" s="201">
        <f>SUM(F5:F11)</f>
        <v>513731</v>
      </c>
      <c r="G12" s="201">
        <f>SUM(G5:G11)</f>
        <v>2509222</v>
      </c>
      <c r="H12" s="201">
        <f>F12+G12</f>
        <v>3022953</v>
      </c>
    </row>
    <row r="13" spans="1:11" x14ac:dyDescent="0.3">
      <c r="B13" s="4"/>
      <c r="C13" s="4"/>
      <c r="D13" s="4"/>
      <c r="F13" t="s">
        <v>248</v>
      </c>
      <c r="G13" t="s">
        <v>247</v>
      </c>
      <c r="H13" s="104">
        <f>J5</f>
        <v>0.16994342948765662</v>
      </c>
      <c r="I13" s="104">
        <f>J6</f>
        <v>0.83005657051234338</v>
      </c>
    </row>
    <row r="14" spans="1:11" ht="72" x14ac:dyDescent="0.3">
      <c r="A14" s="78" t="s">
        <v>83</v>
      </c>
      <c r="B14" s="78" t="s">
        <v>99</v>
      </c>
      <c r="C14" s="79" t="s">
        <v>85</v>
      </c>
      <c r="D14" s="79" t="s">
        <v>246</v>
      </c>
      <c r="F14" s="205" t="s">
        <v>245</v>
      </c>
      <c r="G14" s="206" t="s">
        <v>234</v>
      </c>
      <c r="H14" s="205" t="s">
        <v>240</v>
      </c>
      <c r="I14" s="205" t="s">
        <v>241</v>
      </c>
      <c r="J14" s="205" t="s">
        <v>250</v>
      </c>
    </row>
    <row r="15" spans="1:11" x14ac:dyDescent="0.3">
      <c r="A15" s="82">
        <v>4</v>
      </c>
      <c r="B15" s="12" t="s">
        <v>21</v>
      </c>
      <c r="C15" s="13"/>
      <c r="D15" s="213"/>
      <c r="F15" s="169"/>
      <c r="G15" s="169"/>
      <c r="H15" s="169"/>
      <c r="I15" s="169"/>
      <c r="J15" s="192">
        <f t="shared" ref="J15:J20" si="0">SUM(H15:I15)</f>
        <v>0</v>
      </c>
    </row>
    <row r="16" spans="1:11" x14ac:dyDescent="0.3">
      <c r="A16" s="82">
        <v>401</v>
      </c>
      <c r="B16" s="12" t="s">
        <v>129</v>
      </c>
      <c r="C16" s="13"/>
      <c r="D16" s="213"/>
      <c r="F16" s="169"/>
      <c r="G16" s="169"/>
      <c r="H16" s="169"/>
      <c r="I16" s="169"/>
      <c r="J16" s="192">
        <f t="shared" si="0"/>
        <v>0</v>
      </c>
    </row>
    <row r="17" spans="1:10" x14ac:dyDescent="0.3">
      <c r="A17" s="83" t="s">
        <v>130</v>
      </c>
      <c r="B17" s="15" t="s">
        <v>93</v>
      </c>
      <c r="C17" s="16">
        <v>308147</v>
      </c>
      <c r="D17" s="16">
        <v>308147</v>
      </c>
      <c r="F17" s="169"/>
      <c r="G17" s="198">
        <f>C17</f>
        <v>308147</v>
      </c>
      <c r="H17" s="169"/>
      <c r="I17" s="169"/>
      <c r="J17" s="192">
        <f t="shared" si="0"/>
        <v>0</v>
      </c>
    </row>
    <row r="18" spans="1:10" x14ac:dyDescent="0.3">
      <c r="A18" s="83" t="s">
        <v>131</v>
      </c>
      <c r="B18" s="15" t="s">
        <v>94</v>
      </c>
      <c r="C18" s="16">
        <v>1428380</v>
      </c>
      <c r="D18" s="16">
        <v>1428380</v>
      </c>
      <c r="F18" s="198">
        <f>C18</f>
        <v>1428380</v>
      </c>
      <c r="G18" s="169"/>
      <c r="H18" s="169"/>
      <c r="I18" s="169"/>
      <c r="J18" s="192">
        <f t="shared" si="0"/>
        <v>0</v>
      </c>
    </row>
    <row r="19" spans="1:10" x14ac:dyDescent="0.3">
      <c r="A19" s="84"/>
      <c r="B19" s="80" t="s">
        <v>95</v>
      </c>
      <c r="C19" s="51">
        <f>SUM(C17:C18)</f>
        <v>1736527</v>
      </c>
      <c r="D19" s="51">
        <f>SUM(D17:D18)</f>
        <v>1736527</v>
      </c>
      <c r="F19" s="169"/>
      <c r="G19" s="169"/>
      <c r="H19" s="169"/>
      <c r="I19" s="169"/>
      <c r="J19" s="192">
        <f t="shared" si="0"/>
        <v>0</v>
      </c>
    </row>
    <row r="20" spans="1:10" x14ac:dyDescent="0.3">
      <c r="A20" s="83"/>
      <c r="B20" s="12" t="s">
        <v>21</v>
      </c>
      <c r="C20" s="13"/>
      <c r="D20" s="13"/>
      <c r="F20" s="169"/>
      <c r="G20" s="169"/>
      <c r="H20" s="169"/>
      <c r="I20" s="169"/>
      <c r="J20" s="192">
        <f t="shared" si="0"/>
        <v>0</v>
      </c>
    </row>
    <row r="21" spans="1:10" x14ac:dyDescent="0.3">
      <c r="A21" s="83" t="s">
        <v>132</v>
      </c>
      <c r="B21" s="15" t="s">
        <v>133</v>
      </c>
      <c r="C21" s="16">
        <v>38987</v>
      </c>
      <c r="D21" s="16">
        <v>38987</v>
      </c>
      <c r="E21" t="s">
        <v>249</v>
      </c>
      <c r="F21" s="169"/>
      <c r="G21" s="169"/>
      <c r="H21" s="198">
        <f>C21*$H$13</f>
        <v>6625.5844854352681</v>
      </c>
      <c r="I21" s="198">
        <f>C21*$I$13</f>
        <v>32361.415514564731</v>
      </c>
      <c r="J21" s="192">
        <f>SUM(H21:I21)</f>
        <v>38987</v>
      </c>
    </row>
    <row r="22" spans="1:10" x14ac:dyDescent="0.3">
      <c r="A22" s="83" t="s">
        <v>134</v>
      </c>
      <c r="B22" s="15" t="s">
        <v>135</v>
      </c>
      <c r="C22" s="16">
        <v>169213</v>
      </c>
      <c r="D22" s="16">
        <v>169213</v>
      </c>
      <c r="E22" t="s">
        <v>249</v>
      </c>
      <c r="F22" s="169"/>
      <c r="G22" s="169"/>
      <c r="H22" s="198">
        <f t="shared" ref="H22:H23" si="1">C22*$H$13</f>
        <v>28756.637533894838</v>
      </c>
      <c r="I22" s="198">
        <f t="shared" ref="I22:I23" si="2">C22*$I$13</f>
        <v>140456.36246610517</v>
      </c>
      <c r="J22" s="192">
        <f t="shared" ref="J22:J58" si="3">SUM(H22:I22)</f>
        <v>169213</v>
      </c>
    </row>
    <row r="23" spans="1:10" x14ac:dyDescent="0.3">
      <c r="A23" s="83" t="s">
        <v>136</v>
      </c>
      <c r="B23" s="15" t="s">
        <v>137</v>
      </c>
      <c r="C23" s="16">
        <v>265364</v>
      </c>
      <c r="D23" s="16">
        <v>265364</v>
      </c>
      <c r="E23" t="s">
        <v>249</v>
      </c>
      <c r="F23" s="169"/>
      <c r="G23" s="169"/>
      <c r="H23" s="198">
        <f t="shared" si="1"/>
        <v>45096.868222562509</v>
      </c>
      <c r="I23" s="198">
        <f t="shared" si="2"/>
        <v>220267.13177743749</v>
      </c>
      <c r="J23" s="192">
        <f t="shared" si="3"/>
        <v>265364</v>
      </c>
    </row>
    <row r="24" spans="1:10" x14ac:dyDescent="0.3">
      <c r="A24" s="83" t="s">
        <v>138</v>
      </c>
      <c r="B24" s="15" t="s">
        <v>139</v>
      </c>
      <c r="C24" s="16">
        <v>15145</v>
      </c>
      <c r="D24" s="16">
        <v>15145</v>
      </c>
      <c r="E24" t="s">
        <v>249</v>
      </c>
      <c r="F24" s="169"/>
      <c r="G24" s="169"/>
      <c r="H24" s="198">
        <f t="shared" ref="H24" si="4">C24*$H$13</f>
        <v>2573.7932395905596</v>
      </c>
      <c r="I24" s="198">
        <f t="shared" ref="I24" si="5">C24*$I$13</f>
        <v>12571.206760409441</v>
      </c>
      <c r="J24" s="192">
        <f t="shared" si="3"/>
        <v>15145</v>
      </c>
    </row>
    <row r="25" spans="1:10" x14ac:dyDescent="0.3">
      <c r="A25" s="83" t="s">
        <v>140</v>
      </c>
      <c r="B25" s="15" t="s">
        <v>141</v>
      </c>
      <c r="C25" s="16">
        <v>28519</v>
      </c>
      <c r="D25" s="16">
        <v>28519</v>
      </c>
      <c r="E25" t="s">
        <v>249</v>
      </c>
      <c r="F25" s="169"/>
      <c r="G25" s="169"/>
      <c r="H25" s="198">
        <f t="shared" ref="H25" si="6">C25*$H$13</f>
        <v>4846.6166655584793</v>
      </c>
      <c r="I25" s="198">
        <f t="shared" ref="I25" si="7">C25*$I$13</f>
        <v>23672.383334441522</v>
      </c>
      <c r="J25" s="192">
        <f t="shared" si="3"/>
        <v>28519</v>
      </c>
    </row>
    <row r="26" spans="1:10" x14ac:dyDescent="0.3">
      <c r="A26" s="83" t="s">
        <v>142</v>
      </c>
      <c r="B26" s="15" t="s">
        <v>143</v>
      </c>
      <c r="C26" s="16">
        <v>10920</v>
      </c>
      <c r="D26" s="16">
        <v>10920</v>
      </c>
      <c r="E26" t="s">
        <v>249</v>
      </c>
      <c r="F26" s="169"/>
      <c r="G26" s="169"/>
      <c r="H26" s="198">
        <f t="shared" ref="H26:H27" si="8">C26*$H$13</f>
        <v>1855.7822500052102</v>
      </c>
      <c r="I26" s="198">
        <f t="shared" ref="I26:I27" si="9">C26*$I$13</f>
        <v>9064.2177499947902</v>
      </c>
      <c r="J26" s="192">
        <f t="shared" si="3"/>
        <v>10920</v>
      </c>
    </row>
    <row r="27" spans="1:10" x14ac:dyDescent="0.3">
      <c r="A27" s="83" t="s">
        <v>144</v>
      </c>
      <c r="B27" s="15" t="s">
        <v>145</v>
      </c>
      <c r="C27" s="16">
        <v>7897</v>
      </c>
      <c r="D27" s="16">
        <v>7897</v>
      </c>
      <c r="E27" t="s">
        <v>249</v>
      </c>
      <c r="F27" s="169"/>
      <c r="G27" s="169"/>
      <c r="H27" s="198">
        <f t="shared" si="8"/>
        <v>1342.0432626640243</v>
      </c>
      <c r="I27" s="198">
        <f t="shared" si="9"/>
        <v>6554.956737335976</v>
      </c>
      <c r="J27" s="192">
        <f t="shared" si="3"/>
        <v>7897</v>
      </c>
    </row>
    <row r="28" spans="1:10" x14ac:dyDescent="0.3">
      <c r="A28" s="83" t="s">
        <v>146</v>
      </c>
      <c r="B28" s="15" t="s">
        <v>147</v>
      </c>
      <c r="C28" s="16">
        <v>1612</v>
      </c>
      <c r="D28" s="16">
        <v>1612</v>
      </c>
      <c r="E28" t="s">
        <v>249</v>
      </c>
      <c r="F28" s="169"/>
      <c r="G28" s="169"/>
      <c r="H28" s="198">
        <f t="shared" ref="H28:H29" si="10">C28*$H$13</f>
        <v>273.94880833410247</v>
      </c>
      <c r="I28" s="198">
        <f t="shared" ref="I28:I29" si="11">C28*$I$13</f>
        <v>1338.0511916658975</v>
      </c>
      <c r="J28" s="192">
        <f t="shared" si="3"/>
        <v>1612</v>
      </c>
    </row>
    <row r="29" spans="1:10" x14ac:dyDescent="0.3">
      <c r="A29" s="83" t="s">
        <v>148</v>
      </c>
      <c r="B29" s="15" t="s">
        <v>149</v>
      </c>
      <c r="C29" s="16">
        <v>27895</v>
      </c>
      <c r="D29" s="16">
        <v>27895</v>
      </c>
      <c r="E29" t="s">
        <v>249</v>
      </c>
      <c r="F29" s="169"/>
      <c r="G29" s="169"/>
      <c r="H29" s="198">
        <f t="shared" si="10"/>
        <v>4740.5719655581815</v>
      </c>
      <c r="I29" s="198">
        <f t="shared" si="11"/>
        <v>23154.428034441818</v>
      </c>
      <c r="J29" s="192">
        <f t="shared" si="3"/>
        <v>27895</v>
      </c>
    </row>
    <row r="30" spans="1:10" x14ac:dyDescent="0.3">
      <c r="A30" s="83" t="s">
        <v>150</v>
      </c>
      <c r="B30" s="15" t="s">
        <v>151</v>
      </c>
      <c r="C30" s="16">
        <v>2020</v>
      </c>
      <c r="D30" s="16">
        <v>2020</v>
      </c>
      <c r="E30" t="s">
        <v>249</v>
      </c>
      <c r="F30" s="169"/>
      <c r="G30" s="169"/>
      <c r="H30" s="198">
        <f t="shared" ref="H30" si="12">C30*$H$13</f>
        <v>343.28572756506634</v>
      </c>
      <c r="I30" s="198">
        <f t="shared" ref="I30" si="13">C30*$I$13</f>
        <v>1676.7142724349337</v>
      </c>
      <c r="J30" s="192">
        <f t="shared" si="3"/>
        <v>2020</v>
      </c>
    </row>
    <row r="31" spans="1:10" x14ac:dyDescent="0.3">
      <c r="A31" s="83" t="s">
        <v>152</v>
      </c>
      <c r="B31" s="15" t="s">
        <v>153</v>
      </c>
      <c r="C31" s="16">
        <v>2003</v>
      </c>
      <c r="D31" s="16">
        <v>2003</v>
      </c>
      <c r="E31" t="s">
        <v>249</v>
      </c>
      <c r="F31" s="169"/>
      <c r="G31" s="169"/>
      <c r="H31" s="198">
        <f t="shared" ref="H31:H32" si="14">C31*$H$13</f>
        <v>340.39668926377618</v>
      </c>
      <c r="I31" s="198">
        <f t="shared" ref="I31:I32" si="15">C31*$I$13</f>
        <v>1662.6033107362239</v>
      </c>
      <c r="J31" s="192">
        <f t="shared" si="3"/>
        <v>2003</v>
      </c>
    </row>
    <row r="32" spans="1:10" x14ac:dyDescent="0.3">
      <c r="A32" s="83" t="s">
        <v>154</v>
      </c>
      <c r="B32" s="15" t="s">
        <v>155</v>
      </c>
      <c r="C32" s="16">
        <v>500</v>
      </c>
      <c r="D32" s="16">
        <v>500</v>
      </c>
      <c r="E32" t="s">
        <v>249</v>
      </c>
      <c r="F32" s="169"/>
      <c r="G32" s="169"/>
      <c r="H32" s="198">
        <f t="shared" si="14"/>
        <v>84.971714743828315</v>
      </c>
      <c r="I32" s="198">
        <f t="shared" si="15"/>
        <v>415.02828525617167</v>
      </c>
      <c r="J32" s="192">
        <f t="shared" si="3"/>
        <v>500</v>
      </c>
    </row>
    <row r="33" spans="1:10" x14ac:dyDescent="0.3">
      <c r="A33" s="83" t="s">
        <v>156</v>
      </c>
      <c r="B33" s="15" t="s">
        <v>157</v>
      </c>
      <c r="C33" s="16">
        <v>30544</v>
      </c>
      <c r="D33" s="16">
        <v>30544</v>
      </c>
      <c r="E33" t="s">
        <v>249</v>
      </c>
      <c r="F33" s="169"/>
      <c r="G33" s="169"/>
      <c r="H33" s="198">
        <f t="shared" ref="H33:H34" si="16">C33*$H$13</f>
        <v>5190.7521102709834</v>
      </c>
      <c r="I33" s="198">
        <f t="shared" ref="I33:I34" si="17">C33*$I$13</f>
        <v>25353.247889729017</v>
      </c>
      <c r="J33" s="192">
        <f t="shared" si="3"/>
        <v>30544</v>
      </c>
    </row>
    <row r="34" spans="1:10" x14ac:dyDescent="0.3">
      <c r="A34" s="83" t="s">
        <v>158</v>
      </c>
      <c r="B34" s="15" t="s">
        <v>159</v>
      </c>
      <c r="C34" s="16">
        <v>57394</v>
      </c>
      <c r="D34" s="16">
        <v>57394</v>
      </c>
      <c r="E34" t="s">
        <v>249</v>
      </c>
      <c r="F34" s="169"/>
      <c r="G34" s="169"/>
      <c r="H34" s="198">
        <f t="shared" si="16"/>
        <v>9753.7331920145643</v>
      </c>
      <c r="I34" s="198">
        <f t="shared" si="17"/>
        <v>47640.266807985434</v>
      </c>
      <c r="J34" s="192">
        <f t="shared" si="3"/>
        <v>57394</v>
      </c>
    </row>
    <row r="35" spans="1:10" x14ac:dyDescent="0.3">
      <c r="A35" s="83" t="s">
        <v>160</v>
      </c>
      <c r="B35" s="15" t="s">
        <v>161</v>
      </c>
      <c r="C35" s="16">
        <v>3671</v>
      </c>
      <c r="D35" s="16">
        <v>3671</v>
      </c>
      <c r="E35" t="s">
        <v>249</v>
      </c>
      <c r="F35" s="169"/>
      <c r="G35" s="169"/>
      <c r="H35" s="198">
        <f t="shared" ref="H35:H36" si="18">C35*$H$13</f>
        <v>623.86232964918747</v>
      </c>
      <c r="I35" s="198">
        <f t="shared" ref="I35:I36" si="19">C35*$I$13</f>
        <v>3047.1376703508126</v>
      </c>
      <c r="J35" s="192">
        <f t="shared" si="3"/>
        <v>3671</v>
      </c>
    </row>
    <row r="36" spans="1:10" x14ac:dyDescent="0.3">
      <c r="A36" s="83" t="s">
        <v>162</v>
      </c>
      <c r="B36" s="15" t="s">
        <v>163</v>
      </c>
      <c r="C36" s="16">
        <v>4895</v>
      </c>
      <c r="D36" s="16">
        <v>4895</v>
      </c>
      <c r="E36" t="s">
        <v>249</v>
      </c>
      <c r="F36" s="169"/>
      <c r="G36" s="169"/>
      <c r="H36" s="198">
        <f t="shared" si="18"/>
        <v>831.87308734207909</v>
      </c>
      <c r="I36" s="198">
        <f t="shared" si="19"/>
        <v>4063.1269126579209</v>
      </c>
      <c r="J36" s="192">
        <f t="shared" si="3"/>
        <v>4895</v>
      </c>
    </row>
    <row r="37" spans="1:10" x14ac:dyDescent="0.3">
      <c r="A37" s="83" t="s">
        <v>164</v>
      </c>
      <c r="B37" s="237" t="s">
        <v>106</v>
      </c>
      <c r="C37" s="238">
        <v>4661</v>
      </c>
      <c r="D37" s="238">
        <v>4661</v>
      </c>
      <c r="E37" s="239" t="s">
        <v>251</v>
      </c>
      <c r="F37" s="240"/>
      <c r="G37" s="240"/>
      <c r="H37" s="240"/>
      <c r="I37" s="240"/>
      <c r="J37" s="241">
        <f t="shared" si="3"/>
        <v>0</v>
      </c>
    </row>
    <row r="38" spans="1:10" x14ac:dyDescent="0.3">
      <c r="A38" s="83" t="s">
        <v>165</v>
      </c>
      <c r="B38" s="237" t="s">
        <v>107</v>
      </c>
      <c r="C38" s="238">
        <v>11463</v>
      </c>
      <c r="D38" s="238">
        <v>11463</v>
      </c>
      <c r="E38" s="239" t="s">
        <v>251</v>
      </c>
      <c r="F38" s="240"/>
      <c r="G38" s="240"/>
      <c r="H38" s="240"/>
      <c r="I38" s="240"/>
      <c r="J38" s="241">
        <f t="shared" si="3"/>
        <v>0</v>
      </c>
    </row>
    <row r="39" spans="1:10" x14ac:dyDescent="0.3">
      <c r="A39" s="83" t="s">
        <v>166</v>
      </c>
      <c r="B39" s="15" t="s">
        <v>167</v>
      </c>
      <c r="C39" s="16">
        <v>140745</v>
      </c>
      <c r="D39" s="16">
        <v>140745</v>
      </c>
      <c r="E39" t="s">
        <v>249</v>
      </c>
      <c r="F39" s="169"/>
      <c r="G39" s="169"/>
      <c r="H39" s="198">
        <f t="shared" ref="H39" si="20">C39*$H$13</f>
        <v>23918.68798324023</v>
      </c>
      <c r="I39" s="198">
        <f t="shared" ref="I39" si="21">C39*$I$13</f>
        <v>116826.31201675977</v>
      </c>
      <c r="J39" s="192">
        <f t="shared" si="3"/>
        <v>140745</v>
      </c>
    </row>
    <row r="40" spans="1:10" x14ac:dyDescent="0.3">
      <c r="A40" s="83" t="s">
        <v>101</v>
      </c>
      <c r="B40" s="237" t="s">
        <v>201</v>
      </c>
      <c r="C40" s="238">
        <v>31782</v>
      </c>
      <c r="D40" s="238">
        <v>31782</v>
      </c>
      <c r="E40" s="239" t="s">
        <v>251</v>
      </c>
      <c r="F40" s="240"/>
      <c r="G40" s="240"/>
      <c r="H40" s="240"/>
      <c r="I40" s="240"/>
      <c r="J40" s="241">
        <f t="shared" si="3"/>
        <v>0</v>
      </c>
    </row>
    <row r="41" spans="1:10" x14ac:dyDescent="0.3">
      <c r="A41" s="83" t="s">
        <v>102</v>
      </c>
      <c r="B41" s="15" t="s">
        <v>103</v>
      </c>
      <c r="C41" s="16">
        <v>7615</v>
      </c>
      <c r="D41" s="16">
        <v>7615</v>
      </c>
      <c r="F41" s="198">
        <f>C41</f>
        <v>7615</v>
      </c>
      <c r="G41" s="169"/>
      <c r="H41" s="169"/>
      <c r="I41" s="169"/>
      <c r="J41" s="192">
        <f t="shared" si="3"/>
        <v>0</v>
      </c>
    </row>
    <row r="42" spans="1:10" x14ac:dyDescent="0.3">
      <c r="A42" s="83" t="s">
        <v>168</v>
      </c>
      <c r="B42" s="15" t="s">
        <v>169</v>
      </c>
      <c r="C42" s="16">
        <v>26288</v>
      </c>
      <c r="D42" s="16">
        <v>26288</v>
      </c>
      <c r="F42" s="169"/>
      <c r="G42" s="169"/>
      <c r="H42" s="198">
        <f t="shared" ref="H42" si="22">C42*$H$13</f>
        <v>4467.4728743715168</v>
      </c>
      <c r="I42" s="198">
        <f t="shared" ref="I42" si="23">C42*$I$13</f>
        <v>21820.527125628483</v>
      </c>
      <c r="J42" s="192">
        <f t="shared" si="3"/>
        <v>26288</v>
      </c>
    </row>
    <row r="43" spans="1:10" x14ac:dyDescent="0.3">
      <c r="A43" s="83" t="s">
        <v>104</v>
      </c>
      <c r="B43" s="237" t="s">
        <v>105</v>
      </c>
      <c r="C43" s="238">
        <v>23436</v>
      </c>
      <c r="D43" s="238">
        <v>23436</v>
      </c>
      <c r="E43" s="239" t="s">
        <v>251</v>
      </c>
      <c r="F43" s="240"/>
      <c r="G43" s="240"/>
      <c r="H43" s="240"/>
      <c r="I43" s="240"/>
      <c r="J43" s="241">
        <f t="shared" si="3"/>
        <v>0</v>
      </c>
    </row>
    <row r="44" spans="1:10" x14ac:dyDescent="0.3">
      <c r="A44" s="83" t="s">
        <v>170</v>
      </c>
      <c r="B44" s="15" t="s">
        <v>231</v>
      </c>
      <c r="C44" s="16">
        <v>47649</v>
      </c>
      <c r="D44" s="16">
        <v>47649</v>
      </c>
      <c r="F44" s="169"/>
      <c r="G44" s="169"/>
      <c r="H44" s="198">
        <f t="shared" ref="H44" si="24">C44*$H$13</f>
        <v>8097.6344716573503</v>
      </c>
      <c r="I44" s="198">
        <f t="shared" ref="I44" si="25">C44*$I$13</f>
        <v>39551.365528342649</v>
      </c>
      <c r="J44" s="192">
        <f t="shared" si="3"/>
        <v>47649</v>
      </c>
    </row>
    <row r="45" spans="1:10" x14ac:dyDescent="0.3">
      <c r="A45" s="83" t="s">
        <v>171</v>
      </c>
      <c r="B45" s="15" t="s">
        <v>172</v>
      </c>
      <c r="C45" s="16">
        <v>309</v>
      </c>
      <c r="D45" s="16">
        <v>309</v>
      </c>
      <c r="F45" s="198">
        <f>C45</f>
        <v>309</v>
      </c>
      <c r="G45" s="169"/>
      <c r="H45" s="169"/>
      <c r="I45" s="169"/>
      <c r="J45" s="192">
        <f t="shared" si="3"/>
        <v>0</v>
      </c>
    </row>
    <row r="46" spans="1:10" x14ac:dyDescent="0.3">
      <c r="A46" s="83" t="s">
        <v>173</v>
      </c>
      <c r="B46" s="15" t="s">
        <v>174</v>
      </c>
      <c r="C46" s="16">
        <v>2071</v>
      </c>
      <c r="D46" s="16">
        <v>2071</v>
      </c>
      <c r="F46" s="198">
        <f>C46</f>
        <v>2071</v>
      </c>
      <c r="G46" s="169"/>
      <c r="H46" s="169"/>
      <c r="I46" s="169"/>
      <c r="J46" s="192">
        <f t="shared" si="3"/>
        <v>0</v>
      </c>
    </row>
    <row r="47" spans="1:10" x14ac:dyDescent="0.3">
      <c r="A47" s="83" t="s">
        <v>175</v>
      </c>
      <c r="B47" s="15" t="s">
        <v>176</v>
      </c>
      <c r="C47" s="16">
        <v>600</v>
      </c>
      <c r="D47" s="16">
        <v>600</v>
      </c>
      <c r="F47" s="198">
        <f>C47</f>
        <v>600</v>
      </c>
      <c r="G47" s="169"/>
      <c r="H47" s="169"/>
      <c r="I47" s="169"/>
      <c r="J47" s="192">
        <f t="shared" si="3"/>
        <v>0</v>
      </c>
    </row>
    <row r="48" spans="1:10" x14ac:dyDescent="0.3">
      <c r="A48" s="83" t="s">
        <v>177</v>
      </c>
      <c r="B48" s="15" t="s">
        <v>178</v>
      </c>
      <c r="C48" s="16">
        <v>759</v>
      </c>
      <c r="D48" s="16">
        <v>759</v>
      </c>
      <c r="F48" s="198">
        <f>C48</f>
        <v>759</v>
      </c>
      <c r="G48" s="169"/>
      <c r="H48" s="169"/>
      <c r="I48" s="169"/>
      <c r="J48" s="192">
        <f t="shared" si="3"/>
        <v>0</v>
      </c>
    </row>
    <row r="49" spans="1:10" x14ac:dyDescent="0.3">
      <c r="A49" s="83" t="s">
        <v>179</v>
      </c>
      <c r="B49" s="15" t="s">
        <v>180</v>
      </c>
      <c r="C49" s="16">
        <v>16176</v>
      </c>
      <c r="D49" s="16">
        <v>16176</v>
      </c>
      <c r="F49" s="169"/>
      <c r="G49" s="169"/>
      <c r="H49" s="198">
        <f t="shared" ref="H49" si="26">C49*$H$13</f>
        <v>2749.0049153923333</v>
      </c>
      <c r="I49" s="198">
        <f t="shared" ref="I49" si="27">C49*$I$13</f>
        <v>13426.995084607666</v>
      </c>
      <c r="J49" s="192">
        <f t="shared" si="3"/>
        <v>16176</v>
      </c>
    </row>
    <row r="50" spans="1:10" x14ac:dyDescent="0.3">
      <c r="A50" s="83" t="s">
        <v>181</v>
      </c>
      <c r="B50" s="15" t="s">
        <v>182</v>
      </c>
      <c r="C50" s="16">
        <v>20985</v>
      </c>
      <c r="D50" s="16">
        <v>20985</v>
      </c>
      <c r="F50" s="169"/>
      <c r="G50" s="169"/>
      <c r="H50" s="198">
        <f t="shared" ref="H50" si="28">C50*$H$13</f>
        <v>3566.262867798474</v>
      </c>
      <c r="I50" s="198">
        <f t="shared" ref="I50" si="29">C50*$I$13</f>
        <v>17418.737132201524</v>
      </c>
      <c r="J50" s="192">
        <f t="shared" si="3"/>
        <v>20985</v>
      </c>
    </row>
    <row r="51" spans="1:10" x14ac:dyDescent="0.3">
      <c r="A51" s="83" t="s">
        <v>183</v>
      </c>
      <c r="B51" s="15" t="s">
        <v>232</v>
      </c>
      <c r="C51" s="16">
        <v>234</v>
      </c>
      <c r="D51" s="16">
        <v>234</v>
      </c>
      <c r="F51" s="169"/>
      <c r="G51" s="169"/>
      <c r="H51" s="198">
        <f t="shared" ref="H51" si="30">C51*$H$13</f>
        <v>39.766762500111646</v>
      </c>
      <c r="I51" s="198">
        <f t="shared" ref="I51" si="31">C51*$I$13</f>
        <v>194.23323749988836</v>
      </c>
      <c r="J51" s="192">
        <f t="shared" si="3"/>
        <v>234</v>
      </c>
    </row>
    <row r="52" spans="1:10" x14ac:dyDescent="0.3">
      <c r="A52" s="83" t="s">
        <v>184</v>
      </c>
      <c r="B52" s="15" t="s">
        <v>185</v>
      </c>
      <c r="C52" s="16">
        <v>76208</v>
      </c>
      <c r="D52" s="16">
        <v>76208</v>
      </c>
      <c r="F52" s="169"/>
      <c r="G52" s="169"/>
      <c r="H52" s="198">
        <f t="shared" ref="H52" si="32">C52*$H$13</f>
        <v>12951.048874395336</v>
      </c>
      <c r="I52" s="198">
        <f t="shared" ref="I52" si="33">C52*$I$13</f>
        <v>63256.951125604668</v>
      </c>
      <c r="J52" s="192">
        <f t="shared" si="3"/>
        <v>76208</v>
      </c>
    </row>
    <row r="53" spans="1:10" x14ac:dyDescent="0.3">
      <c r="A53" s="83" t="s">
        <v>186</v>
      </c>
      <c r="B53" s="15" t="s">
        <v>187</v>
      </c>
      <c r="C53" s="16">
        <v>2880</v>
      </c>
      <c r="D53" s="16">
        <v>2880</v>
      </c>
      <c r="F53" s="169"/>
      <c r="G53" s="169"/>
      <c r="H53" s="198">
        <f t="shared" ref="H53" si="34">C53*$H$13</f>
        <v>489.43707692445105</v>
      </c>
      <c r="I53" s="198">
        <f t="shared" ref="I53" si="35">C53*$I$13</f>
        <v>2390.562923075549</v>
      </c>
      <c r="J53" s="192">
        <f t="shared" si="3"/>
        <v>2880</v>
      </c>
    </row>
    <row r="54" spans="1:10" x14ac:dyDescent="0.3">
      <c r="A54" s="83" t="s">
        <v>188</v>
      </c>
      <c r="B54" s="15" t="s">
        <v>189</v>
      </c>
      <c r="C54" s="16">
        <f>21183+27974+7862+74517+102+227</f>
        <v>131865</v>
      </c>
      <c r="D54" s="16">
        <f>21183+27974+7862+74517+102+227</f>
        <v>131865</v>
      </c>
      <c r="F54" s="169"/>
      <c r="G54" s="169"/>
      <c r="H54" s="198">
        <f t="shared" ref="H54:H55" si="36">C54*$H$13</f>
        <v>22409.590329389841</v>
      </c>
      <c r="I54" s="198">
        <f t="shared" ref="I54:I55" si="37">C54*$I$13</f>
        <v>109455.40967061016</v>
      </c>
      <c r="J54" s="192">
        <f t="shared" si="3"/>
        <v>131865</v>
      </c>
    </row>
    <row r="55" spans="1:10" x14ac:dyDescent="0.3">
      <c r="A55" s="83" t="s">
        <v>190</v>
      </c>
      <c r="B55" s="15" t="s">
        <v>191</v>
      </c>
      <c r="C55" s="16">
        <v>350</v>
      </c>
      <c r="D55" s="16">
        <v>350</v>
      </c>
      <c r="F55" s="169"/>
      <c r="G55" s="169"/>
      <c r="H55" s="198">
        <f t="shared" si="36"/>
        <v>59.480200320679813</v>
      </c>
      <c r="I55" s="198">
        <f t="shared" si="37"/>
        <v>290.51979967932016</v>
      </c>
      <c r="J55" s="192">
        <f t="shared" si="3"/>
        <v>350</v>
      </c>
    </row>
    <row r="56" spans="1:10" x14ac:dyDescent="0.3">
      <c r="A56" s="83" t="s">
        <v>108</v>
      </c>
      <c r="B56" s="237" t="s">
        <v>71</v>
      </c>
      <c r="C56" s="238">
        <v>54601</v>
      </c>
      <c r="D56" s="238">
        <v>54601</v>
      </c>
      <c r="E56" s="239" t="s">
        <v>251</v>
      </c>
      <c r="F56" s="240"/>
      <c r="G56" s="240"/>
      <c r="H56" s="240"/>
      <c r="I56" s="240"/>
      <c r="J56" s="241">
        <f t="shared" si="3"/>
        <v>0</v>
      </c>
    </row>
    <row r="57" spans="1:10" x14ac:dyDescent="0.3">
      <c r="A57" s="83" t="s">
        <v>192</v>
      </c>
      <c r="B57" s="15" t="s">
        <v>193</v>
      </c>
      <c r="C57" s="16">
        <f>40362+1542</f>
        <v>41904</v>
      </c>
      <c r="D57" s="16">
        <f>40362+1542</f>
        <v>41904</v>
      </c>
      <c r="F57" s="198">
        <f>C57</f>
        <v>41904</v>
      </c>
      <c r="G57" s="169"/>
      <c r="H57" s="169"/>
      <c r="I57" s="169"/>
      <c r="J57" s="192">
        <f t="shared" si="3"/>
        <v>0</v>
      </c>
    </row>
    <row r="58" spans="1:10" x14ac:dyDescent="0.3">
      <c r="A58" s="83" t="s">
        <v>194</v>
      </c>
      <c r="B58" s="15" t="s">
        <v>195</v>
      </c>
      <c r="C58" s="16"/>
      <c r="D58" s="16">
        <f>C74</f>
        <v>841.58722595567815</v>
      </c>
      <c r="E58" s="212"/>
      <c r="F58" s="169"/>
      <c r="G58" s="169"/>
      <c r="H58" s="169"/>
      <c r="I58" s="169"/>
      <c r="J58" s="192">
        <f t="shared" si="3"/>
        <v>0</v>
      </c>
    </row>
    <row r="59" spans="1:10" x14ac:dyDescent="0.3">
      <c r="A59" s="85"/>
      <c r="B59" s="85" t="s">
        <v>196</v>
      </c>
      <c r="C59" s="195">
        <f>SUM(C21:C58)</f>
        <v>1309160</v>
      </c>
      <c r="D59" s="195">
        <f>SUM(D21:D58)</f>
        <v>1310001.5872259557</v>
      </c>
      <c r="E59" s="192"/>
      <c r="F59" s="242">
        <f>SUM(F16:F58)</f>
        <v>1481638</v>
      </c>
      <c r="G59" s="242">
        <f t="shared" ref="G59" si="38">SUM(G16:G58)</f>
        <v>308147</v>
      </c>
      <c r="H59" s="242">
        <f>SUM(H16:H58)</f>
        <v>192029.10764044299</v>
      </c>
      <c r="I59" s="242">
        <f>SUM(I16:I58)</f>
        <v>937929.89235955686</v>
      </c>
      <c r="J59" t="s">
        <v>243</v>
      </c>
    </row>
    <row r="60" spans="1:10" x14ac:dyDescent="0.3">
      <c r="A60" s="87"/>
      <c r="B60" s="87" t="s">
        <v>197</v>
      </c>
      <c r="C60" s="196">
        <f>C59+C19</f>
        <v>3045687</v>
      </c>
      <c r="D60" s="196">
        <f>D59+D19</f>
        <v>3046528.5872259559</v>
      </c>
      <c r="F60" s="210"/>
      <c r="G60" s="210"/>
      <c r="H60" s="211">
        <f>'EJERCICIO 3 C AUX  rentas exent'!D74</f>
        <v>5139.0200999999997</v>
      </c>
      <c r="I60" s="211">
        <f>'EJERCICIO 3 C AUX  rentas exent'!E76</f>
        <v>120803.97990000001</v>
      </c>
      <c r="J60" t="s">
        <v>244</v>
      </c>
    </row>
    <row r="61" spans="1:10" x14ac:dyDescent="0.3">
      <c r="A61" s="67"/>
      <c r="B61" s="89" t="s">
        <v>198</v>
      </c>
      <c r="C61" s="90">
        <f>C12-C60</f>
        <v>-22734</v>
      </c>
      <c r="D61" s="90">
        <f>D12-D60</f>
        <v>-23575.587225955911</v>
      </c>
      <c r="F61" s="198"/>
      <c r="G61" s="169"/>
      <c r="H61" s="169"/>
      <c r="I61" s="169"/>
    </row>
    <row r="62" spans="1:10" x14ac:dyDescent="0.3">
      <c r="E62" s="192"/>
      <c r="F62" s="243">
        <f>SUM(F59:F61)</f>
        <v>1481638</v>
      </c>
      <c r="G62" s="243">
        <f t="shared" ref="G62:I62" si="39">SUM(G59:G61)</f>
        <v>308147</v>
      </c>
      <c r="H62" s="243">
        <f t="shared" si="39"/>
        <v>197168.12774044299</v>
      </c>
      <c r="I62" s="243">
        <f t="shared" si="39"/>
        <v>1058733.8722595568</v>
      </c>
    </row>
    <row r="63" spans="1:10" x14ac:dyDescent="0.3">
      <c r="J63" s="192">
        <f>F62+G62+H62+I62</f>
        <v>3045687</v>
      </c>
    </row>
    <row r="64" spans="1:10" ht="18" x14ac:dyDescent="0.35">
      <c r="B64" s="244" t="s">
        <v>128</v>
      </c>
      <c r="C64" s="244"/>
    </row>
    <row r="65" spans="2:10" ht="15.6" x14ac:dyDescent="0.3">
      <c r="B65" s="68" t="s">
        <v>119</v>
      </c>
      <c r="C65" s="69">
        <f>C12</f>
        <v>3022953</v>
      </c>
      <c r="D65" s="134"/>
    </row>
    <row r="66" spans="2:10" ht="15.6" x14ac:dyDescent="0.3">
      <c r="B66" s="68" t="s">
        <v>120</v>
      </c>
      <c r="C66" s="69">
        <f>C19</f>
        <v>1736527</v>
      </c>
      <c r="D66" s="134"/>
      <c r="I66" s="192">
        <f>I62</f>
        <v>1058733.8722595568</v>
      </c>
      <c r="J66" s="104">
        <v>0.83</v>
      </c>
    </row>
    <row r="67" spans="2:10" ht="15.6" x14ac:dyDescent="0.3">
      <c r="B67" s="75" t="s">
        <v>121</v>
      </c>
      <c r="C67" s="76">
        <f>C65-C66</f>
        <v>1286426</v>
      </c>
      <c r="D67" s="134"/>
      <c r="I67" s="192">
        <f>F62-F18</f>
        <v>53258</v>
      </c>
    </row>
    <row r="68" spans="2:10" ht="15.6" x14ac:dyDescent="0.3">
      <c r="B68" s="68" t="s">
        <v>122</v>
      </c>
      <c r="C68" s="69">
        <f>C59</f>
        <v>1309160</v>
      </c>
      <c r="D68" s="134"/>
      <c r="I68" s="192">
        <f>SUM(I66:I67)</f>
        <v>1111991.8722595568</v>
      </c>
    </row>
    <row r="69" spans="2:10" ht="15.6" x14ac:dyDescent="0.3">
      <c r="B69" s="147" t="s">
        <v>123</v>
      </c>
      <c r="C69" s="105">
        <f>C67-C68</f>
        <v>-22734</v>
      </c>
      <c r="D69" s="136"/>
    </row>
    <row r="70" spans="2:10" ht="15.6" x14ac:dyDescent="0.3">
      <c r="B70" s="71" t="s">
        <v>124</v>
      </c>
      <c r="C70" s="72">
        <f>F62+I62</f>
        <v>2540371.8722595568</v>
      </c>
      <c r="D70" s="136"/>
    </row>
    <row r="71" spans="2:10" ht="15.6" x14ac:dyDescent="0.3">
      <c r="B71" s="71" t="s">
        <v>199</v>
      </c>
      <c r="C71" s="72">
        <f>-G12</f>
        <v>-2509222</v>
      </c>
      <c r="D71" s="136"/>
    </row>
    <row r="72" spans="2:10" ht="15.6" x14ac:dyDescent="0.3">
      <c r="B72" s="147" t="s">
        <v>125</v>
      </c>
      <c r="C72" s="77">
        <f>SUM(C69:C71)</f>
        <v>8415.8722595567815</v>
      </c>
      <c r="D72" s="134"/>
    </row>
    <row r="73" spans="2:10" ht="15.6" x14ac:dyDescent="0.3">
      <c r="B73" s="68" t="s">
        <v>126</v>
      </c>
      <c r="C73" s="73">
        <v>0.1</v>
      </c>
      <c r="D73" s="137"/>
    </row>
    <row r="74" spans="2:10" ht="15.6" x14ac:dyDescent="0.3">
      <c r="B74" s="147" t="s">
        <v>127</v>
      </c>
      <c r="C74" s="105">
        <f>C72*C73</f>
        <v>841.58722595567815</v>
      </c>
      <c r="D74" s="136"/>
    </row>
    <row r="82" spans="1:5" x14ac:dyDescent="0.3">
      <c r="A82" s="99" t="s">
        <v>164</v>
      </c>
      <c r="B82" s="100" t="s">
        <v>106</v>
      </c>
      <c r="C82" s="101">
        <v>4661</v>
      </c>
      <c r="D82" s="215"/>
      <c r="E82" t="s">
        <v>242</v>
      </c>
    </row>
    <row r="83" spans="1:5" x14ac:dyDescent="0.3">
      <c r="A83" s="99" t="s">
        <v>165</v>
      </c>
      <c r="B83" s="100" t="s">
        <v>107</v>
      </c>
      <c r="C83" s="101">
        <v>11463</v>
      </c>
      <c r="D83" s="215"/>
      <c r="E83" t="s">
        <v>242</v>
      </c>
    </row>
    <row r="84" spans="1:5" x14ac:dyDescent="0.3">
      <c r="A84" s="99" t="s">
        <v>101</v>
      </c>
      <c r="B84" s="100" t="s">
        <v>201</v>
      </c>
      <c r="C84" s="101">
        <v>31782</v>
      </c>
      <c r="D84" s="215"/>
      <c r="E84" t="s">
        <v>242</v>
      </c>
    </row>
    <row r="85" spans="1:5" x14ac:dyDescent="0.3">
      <c r="A85" s="99" t="s">
        <v>104</v>
      </c>
      <c r="B85" s="100" t="s">
        <v>105</v>
      </c>
      <c r="C85" s="101">
        <v>23436</v>
      </c>
      <c r="D85" s="215"/>
      <c r="E85" t="s">
        <v>242</v>
      </c>
    </row>
    <row r="86" spans="1:5" x14ac:dyDescent="0.3">
      <c r="A86" s="99" t="s">
        <v>108</v>
      </c>
      <c r="B86" s="100" t="s">
        <v>71</v>
      </c>
      <c r="C86" s="101">
        <v>54601</v>
      </c>
      <c r="D86" s="215"/>
      <c r="E86" t="s">
        <v>242</v>
      </c>
    </row>
    <row r="87" spans="1:5" x14ac:dyDescent="0.3">
      <c r="C87" s="192">
        <f>SUM(C82:C86)</f>
        <v>125943</v>
      </c>
      <c r="D87" s="192"/>
    </row>
    <row r="89" spans="1:5" x14ac:dyDescent="0.3">
      <c r="A89" s="189" t="s">
        <v>102</v>
      </c>
      <c r="B89" s="190" t="s">
        <v>103</v>
      </c>
      <c r="C89" s="191">
        <v>7615</v>
      </c>
      <c r="D89" s="214"/>
      <c r="E89" t="s">
        <v>209</v>
      </c>
    </row>
    <row r="90" spans="1:5" x14ac:dyDescent="0.3">
      <c r="C90" s="192">
        <f>C89</f>
        <v>7615</v>
      </c>
      <c r="D90" s="192"/>
    </row>
    <row r="92" spans="1:5" x14ac:dyDescent="0.3">
      <c r="A92" s="189" t="s">
        <v>171</v>
      </c>
      <c r="B92" s="190" t="s">
        <v>172</v>
      </c>
      <c r="C92" s="191">
        <v>309</v>
      </c>
      <c r="D92" s="214"/>
    </row>
    <row r="93" spans="1:5" x14ac:dyDescent="0.3">
      <c r="A93" s="189" t="s">
        <v>173</v>
      </c>
      <c r="B93" s="190" t="s">
        <v>174</v>
      </c>
      <c r="C93" s="191">
        <v>2071</v>
      </c>
      <c r="D93" s="214"/>
    </row>
    <row r="94" spans="1:5" x14ac:dyDescent="0.3">
      <c r="A94" s="189" t="s">
        <v>175</v>
      </c>
      <c r="B94" s="190" t="s">
        <v>176</v>
      </c>
      <c r="C94" s="191">
        <v>600</v>
      </c>
      <c r="D94" s="214"/>
    </row>
    <row r="95" spans="1:5" x14ac:dyDescent="0.3">
      <c r="A95" s="189" t="s">
        <v>177</v>
      </c>
      <c r="B95" s="190" t="s">
        <v>178</v>
      </c>
      <c r="C95" s="191">
        <v>759</v>
      </c>
      <c r="D95" s="214"/>
    </row>
    <row r="96" spans="1:5" x14ac:dyDescent="0.3">
      <c r="A96" s="189" t="s">
        <v>192</v>
      </c>
      <c r="B96" s="190" t="s">
        <v>193</v>
      </c>
      <c r="C96" s="191">
        <f>40362+1542</f>
        <v>41904</v>
      </c>
      <c r="D96" s="214"/>
    </row>
    <row r="97" spans="3:4" x14ac:dyDescent="0.3">
      <c r="C97" s="192">
        <f>SUM(C92:C96)</f>
        <v>45643</v>
      </c>
      <c r="D97" s="192"/>
    </row>
  </sheetData>
  <mergeCells count="1">
    <mergeCell ref="B64:C6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G85"/>
  <sheetViews>
    <sheetView topLeftCell="A10" zoomScale="130" zoomScaleNormal="130" workbookViewId="0">
      <selection activeCell="D40" sqref="D40:D45"/>
    </sheetView>
  </sheetViews>
  <sheetFormatPr baseColWidth="10" defaultRowHeight="14.4" x14ac:dyDescent="0.3"/>
  <cols>
    <col min="1" max="1" width="13.109375" customWidth="1"/>
    <col min="2" max="2" width="32.6640625" customWidth="1"/>
    <col min="3" max="3" width="13.44140625" bestFit="1" customWidth="1"/>
    <col min="4" max="4" width="26" customWidth="1"/>
  </cols>
  <sheetData>
    <row r="1" spans="1:7" ht="45.75" customHeight="1" x14ac:dyDescent="0.3"/>
    <row r="2" spans="1:7" ht="40.5" customHeight="1" x14ac:dyDescent="0.3"/>
    <row r="3" spans="1:7" x14ac:dyDescent="0.3">
      <c r="A3" s="220" t="s">
        <v>81</v>
      </c>
      <c r="B3" s="220"/>
      <c r="C3" s="220"/>
      <c r="D3" s="220"/>
      <c r="E3" s="8"/>
      <c r="F3" s="8"/>
      <c r="G3" s="8"/>
    </row>
    <row r="4" spans="1:7" ht="17.399999999999999" x14ac:dyDescent="0.3">
      <c r="A4" s="221" t="s">
        <v>206</v>
      </c>
      <c r="B4" s="221"/>
      <c r="C4" s="221"/>
      <c r="D4" s="221"/>
      <c r="E4" s="8"/>
      <c r="F4" s="8"/>
      <c r="G4" s="8"/>
    </row>
    <row r="5" spans="1:7" ht="27.6" x14ac:dyDescent="0.3">
      <c r="A5" s="9" t="s">
        <v>83</v>
      </c>
      <c r="B5" s="9" t="s">
        <v>84</v>
      </c>
      <c r="C5" s="9"/>
      <c r="D5" s="10" t="s">
        <v>85</v>
      </c>
      <c r="E5" s="8"/>
      <c r="F5" s="8"/>
      <c r="G5" s="8"/>
    </row>
    <row r="6" spans="1:7" x14ac:dyDescent="0.3">
      <c r="A6" s="11">
        <v>3</v>
      </c>
      <c r="B6" s="12"/>
      <c r="C6" s="12"/>
      <c r="D6" s="13"/>
      <c r="E6" s="8"/>
      <c r="F6" s="8"/>
      <c r="G6" s="8"/>
    </row>
    <row r="7" spans="1:7" x14ac:dyDescent="0.3">
      <c r="A7" s="14"/>
      <c r="B7" s="15"/>
      <c r="C7" s="15"/>
      <c r="D7" s="16"/>
      <c r="E7" s="8"/>
      <c r="F7" s="8"/>
      <c r="G7" s="8"/>
    </row>
    <row r="8" spans="1:7" x14ac:dyDescent="0.3">
      <c r="A8" s="17"/>
      <c r="B8" s="15"/>
      <c r="C8" s="15"/>
      <c r="D8" s="16"/>
      <c r="E8" s="8"/>
      <c r="F8" s="8"/>
      <c r="G8" s="8"/>
    </row>
    <row r="9" spans="1:7" x14ac:dyDescent="0.3">
      <c r="A9" s="18"/>
      <c r="B9" s="18" t="s">
        <v>89</v>
      </c>
      <c r="C9" s="18"/>
      <c r="D9" s="19">
        <f>SUM(D7:D8)</f>
        <v>0</v>
      </c>
      <c r="E9" s="8"/>
      <c r="F9" s="8"/>
      <c r="G9" s="8"/>
    </row>
    <row r="10" spans="1:7" x14ac:dyDescent="0.3">
      <c r="A10" s="17"/>
      <c r="B10" s="12"/>
      <c r="C10" s="12"/>
      <c r="D10" s="13"/>
      <c r="E10" s="8"/>
      <c r="F10" s="8"/>
      <c r="G10" s="8"/>
    </row>
    <row r="11" spans="1:7" x14ac:dyDescent="0.3">
      <c r="A11" s="14"/>
      <c r="B11" s="20"/>
      <c r="C11" s="20"/>
      <c r="D11" s="21"/>
      <c r="E11" s="8"/>
      <c r="F11" s="8"/>
      <c r="G11" s="8"/>
    </row>
    <row r="12" spans="1:7" x14ac:dyDescent="0.3">
      <c r="A12" s="18"/>
      <c r="B12" s="18" t="s">
        <v>91</v>
      </c>
      <c r="C12" s="18"/>
      <c r="D12" s="19">
        <f>SUM(D11)</f>
        <v>0</v>
      </c>
      <c r="E12" s="8"/>
      <c r="F12" s="8"/>
      <c r="G12" s="8"/>
    </row>
    <row r="13" spans="1:7" x14ac:dyDescent="0.3">
      <c r="A13" s="22"/>
      <c r="B13" s="22" t="s">
        <v>91</v>
      </c>
      <c r="C13" s="22"/>
      <c r="D13" s="23">
        <f>D9+D12</f>
        <v>0</v>
      </c>
      <c r="E13" s="102">
        <f>D13*1%</f>
        <v>0</v>
      </c>
      <c r="F13" s="25" t="s">
        <v>92</v>
      </c>
      <c r="G13" s="8"/>
    </row>
    <row r="14" spans="1:7" x14ac:dyDescent="0.3">
      <c r="A14" s="26"/>
      <c r="B14" s="20"/>
      <c r="C14" s="20"/>
      <c r="D14" s="21"/>
      <c r="E14" s="29"/>
      <c r="F14" s="8"/>
      <c r="G14" s="8"/>
    </row>
    <row r="15" spans="1:7" x14ac:dyDescent="0.3">
      <c r="A15" s="26"/>
      <c r="B15" s="20"/>
      <c r="C15" s="20"/>
      <c r="D15" s="21"/>
      <c r="E15" s="8"/>
      <c r="F15" s="8"/>
      <c r="G15" s="8"/>
    </row>
    <row r="16" spans="1:7" x14ac:dyDescent="0.3">
      <c r="A16" s="30"/>
      <c r="B16" s="31" t="s">
        <v>95</v>
      </c>
      <c r="C16" s="32"/>
      <c r="D16" s="32">
        <f>SUM(D14:D15)</f>
        <v>0</v>
      </c>
      <c r="E16" s="8"/>
      <c r="F16" s="8"/>
      <c r="G16" s="8"/>
    </row>
    <row r="17" spans="1:7" x14ac:dyDescent="0.3">
      <c r="A17" s="33"/>
      <c r="B17" s="8"/>
      <c r="C17" s="34"/>
      <c r="D17" s="8"/>
      <c r="E17" s="8"/>
      <c r="F17" s="8"/>
      <c r="G17" s="8"/>
    </row>
    <row r="18" spans="1:7" x14ac:dyDescent="0.3">
      <c r="A18" s="35"/>
      <c r="B18" s="36" t="s">
        <v>96</v>
      </c>
      <c r="C18" s="37"/>
      <c r="D18" s="38">
        <f>D13-D16</f>
        <v>0</v>
      </c>
      <c r="E18" s="95">
        <f>D18*1%</f>
        <v>0</v>
      </c>
      <c r="F18" s="25" t="s">
        <v>97</v>
      </c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ht="15.6" x14ac:dyDescent="0.3">
      <c r="A20" s="222" t="s">
        <v>98</v>
      </c>
      <c r="B20" s="222"/>
      <c r="C20" s="222"/>
      <c r="D20" s="222"/>
      <c r="E20" s="222"/>
      <c r="F20" s="8"/>
      <c r="G20" s="8"/>
    </row>
    <row r="21" spans="1:7" x14ac:dyDescent="0.3">
      <c r="A21" s="39"/>
      <c r="B21" s="39"/>
      <c r="C21" s="39"/>
      <c r="D21" s="8"/>
      <c r="E21" s="8"/>
      <c r="F21" s="8"/>
      <c r="G21" s="8"/>
    </row>
    <row r="22" spans="1:7" ht="27.6" x14ac:dyDescent="0.3">
      <c r="A22" s="40" t="s">
        <v>83</v>
      </c>
      <c r="B22" s="41" t="s">
        <v>99</v>
      </c>
      <c r="C22" s="42" t="s">
        <v>100</v>
      </c>
      <c r="D22" s="8"/>
      <c r="E22" s="8"/>
      <c r="F22" s="8"/>
      <c r="G22" s="8"/>
    </row>
    <row r="23" spans="1:7" ht="15.6" x14ac:dyDescent="0.3">
      <c r="A23" s="62"/>
      <c r="B23" s="63"/>
      <c r="C23" s="64"/>
      <c r="D23" s="8"/>
      <c r="E23" s="8"/>
      <c r="F23" s="8"/>
      <c r="G23" s="8"/>
    </row>
    <row r="24" spans="1:7" ht="15.6" x14ac:dyDescent="0.3">
      <c r="A24" s="62"/>
      <c r="B24" s="63"/>
      <c r="C24" s="64"/>
      <c r="D24" s="8"/>
      <c r="E24" s="8"/>
      <c r="F24" s="8"/>
      <c r="G24" s="8"/>
    </row>
    <row r="25" spans="1:7" ht="15.6" x14ac:dyDescent="0.3">
      <c r="A25" s="62"/>
      <c r="B25" s="63"/>
      <c r="C25" s="64"/>
      <c r="D25" s="8"/>
      <c r="E25" s="8"/>
      <c r="F25" s="8"/>
      <c r="G25" s="8"/>
    </row>
    <row r="26" spans="1:7" ht="15.6" x14ac:dyDescent="0.3">
      <c r="A26" s="62"/>
      <c r="B26" s="65"/>
      <c r="C26" s="66"/>
      <c r="D26" s="8"/>
      <c r="E26" s="8"/>
      <c r="F26" s="8"/>
      <c r="G26" s="8"/>
    </row>
    <row r="27" spans="1:7" ht="15.6" x14ac:dyDescent="0.3">
      <c r="A27" s="62"/>
      <c r="B27" s="27"/>
      <c r="C27" s="66"/>
      <c r="D27" s="8"/>
      <c r="E27" s="8"/>
      <c r="F27" s="8"/>
      <c r="G27" s="8"/>
    </row>
    <row r="28" spans="1:7" ht="15.6" x14ac:dyDescent="0.3">
      <c r="A28" s="62"/>
      <c r="B28" s="63"/>
      <c r="C28" s="64"/>
      <c r="D28" s="8"/>
      <c r="E28" s="8"/>
      <c r="F28" s="8"/>
      <c r="G28" s="8"/>
    </row>
    <row r="29" spans="1:7" ht="15.6" x14ac:dyDescent="0.3">
      <c r="A29" s="62"/>
      <c r="B29" s="63"/>
      <c r="C29" s="8"/>
      <c r="E29" s="8"/>
      <c r="F29" s="8"/>
      <c r="G29" s="8"/>
    </row>
    <row r="30" spans="1:7" ht="15.6" x14ac:dyDescent="0.3">
      <c r="A30" s="43"/>
      <c r="B30" s="44" t="s">
        <v>109</v>
      </c>
      <c r="C30" s="45">
        <f>SUM(C23:C29)</f>
        <v>0</v>
      </c>
      <c r="D30" s="8"/>
      <c r="E30" s="8"/>
      <c r="F30" s="8"/>
      <c r="G30" s="8"/>
    </row>
    <row r="31" spans="1:7" x14ac:dyDescent="0.3">
      <c r="A31" s="33"/>
      <c r="B31" s="8"/>
      <c r="C31" s="34"/>
      <c r="D31" s="8"/>
      <c r="E31" s="8"/>
      <c r="F31" s="8"/>
      <c r="G31" s="8"/>
    </row>
    <row r="32" spans="1:7" ht="17.399999999999999" x14ac:dyDescent="0.3">
      <c r="A32" s="223" t="s">
        <v>110</v>
      </c>
      <c r="B32" s="223"/>
      <c r="C32" s="223"/>
      <c r="D32" s="223"/>
      <c r="E32" s="223"/>
      <c r="F32" s="8"/>
      <c r="G32" s="8"/>
    </row>
    <row r="33" spans="1:7" x14ac:dyDescent="0.3">
      <c r="A33" s="33"/>
      <c r="B33" s="8"/>
      <c r="C33" s="34"/>
      <c r="D33" s="8"/>
      <c r="E33" s="8"/>
      <c r="F33" s="8"/>
      <c r="G33" s="8"/>
    </row>
    <row r="34" spans="1:7" x14ac:dyDescent="0.3">
      <c r="A34" s="33"/>
      <c r="B34" s="8"/>
      <c r="C34" s="34"/>
      <c r="D34" s="8"/>
      <c r="E34" s="8"/>
      <c r="F34" s="8"/>
      <c r="G34" s="8"/>
    </row>
    <row r="35" spans="1:7" x14ac:dyDescent="0.3">
      <c r="A35" s="33"/>
      <c r="B35" s="8"/>
      <c r="C35" s="34"/>
      <c r="D35" s="8"/>
      <c r="E35" s="8"/>
      <c r="F35" s="8"/>
      <c r="G35" s="8"/>
    </row>
    <row r="36" spans="1:7" x14ac:dyDescent="0.3">
      <c r="A36" s="33"/>
      <c r="B36" s="8"/>
      <c r="C36" s="34"/>
      <c r="D36" s="8"/>
      <c r="E36" s="8"/>
      <c r="F36" s="8"/>
      <c r="G36" s="8"/>
    </row>
    <row r="37" spans="1:7" x14ac:dyDescent="0.3">
      <c r="A37" s="33"/>
      <c r="B37" s="8"/>
      <c r="C37" s="34"/>
      <c r="D37" s="8"/>
      <c r="E37" s="8"/>
      <c r="F37" s="8"/>
      <c r="G37" s="8"/>
    </row>
    <row r="38" spans="1:7" x14ac:dyDescent="0.3">
      <c r="A38" s="46"/>
      <c r="B38" s="47"/>
      <c r="C38" s="48"/>
      <c r="D38" s="47"/>
      <c r="E38" s="47"/>
      <c r="F38" s="8"/>
      <c r="G38" s="8"/>
    </row>
    <row r="39" spans="1:7" x14ac:dyDescent="0.3">
      <c r="A39" s="224" t="s">
        <v>111</v>
      </c>
      <c r="B39" s="224"/>
      <c r="C39" s="49" t="s">
        <v>112</v>
      </c>
      <c r="D39" s="49" t="s">
        <v>113</v>
      </c>
      <c r="E39" s="49" t="s">
        <v>114</v>
      </c>
      <c r="F39" s="8"/>
      <c r="G39" s="8"/>
    </row>
    <row r="40" spans="1:7" ht="15.6" x14ac:dyDescent="0.3">
      <c r="A40" s="63"/>
      <c r="B40" s="8"/>
      <c r="C40" s="64"/>
      <c r="D40" s="51"/>
      <c r="E40" s="52"/>
      <c r="F40" s="8"/>
      <c r="G40" s="8"/>
    </row>
    <row r="41" spans="1:7" ht="15.6" x14ac:dyDescent="0.3">
      <c r="A41" s="63"/>
      <c r="B41" s="8"/>
      <c r="C41" s="64"/>
      <c r="D41" s="51"/>
      <c r="E41" s="52"/>
      <c r="F41" s="8"/>
      <c r="G41" s="8"/>
    </row>
    <row r="42" spans="1:7" ht="15.6" x14ac:dyDescent="0.3">
      <c r="A42" s="63"/>
      <c r="B42" s="8"/>
      <c r="C42" s="64"/>
      <c r="D42" s="51"/>
      <c r="E42" s="52"/>
      <c r="F42" s="8"/>
      <c r="G42" s="8"/>
    </row>
    <row r="43" spans="1:7" x14ac:dyDescent="0.3">
      <c r="A43" s="65"/>
      <c r="B43" s="8"/>
      <c r="C43" s="66"/>
      <c r="D43" s="51"/>
      <c r="E43" s="52"/>
      <c r="F43" s="8"/>
      <c r="G43" s="8"/>
    </row>
    <row r="44" spans="1:7" x14ac:dyDescent="0.3">
      <c r="A44" s="27"/>
      <c r="B44" s="8"/>
      <c r="C44" s="66"/>
      <c r="D44" s="51"/>
      <c r="E44" s="52"/>
      <c r="F44" s="8"/>
      <c r="G44" s="8"/>
    </row>
    <row r="45" spans="1:7" ht="15.6" x14ac:dyDescent="0.3">
      <c r="A45" s="63"/>
      <c r="B45" s="8"/>
      <c r="C45" s="64"/>
      <c r="D45" s="51"/>
      <c r="E45" s="52"/>
      <c r="F45" s="8"/>
      <c r="G45" s="8"/>
    </row>
    <row r="46" spans="1:7" x14ac:dyDescent="0.3">
      <c r="A46" s="227" t="s">
        <v>115</v>
      </c>
      <c r="B46" s="227"/>
      <c r="C46" s="53">
        <f>SUM(C40:C45)</f>
        <v>0</v>
      </c>
      <c r="D46" s="53">
        <f>E13</f>
        <v>0</v>
      </c>
      <c r="E46" s="53">
        <f>C46-D46</f>
        <v>0</v>
      </c>
      <c r="F46" s="8"/>
      <c r="G46" s="8"/>
    </row>
    <row r="47" spans="1:7" x14ac:dyDescent="0.3">
      <c r="A47" s="33"/>
      <c r="B47" s="8"/>
      <c r="C47" s="34"/>
      <c r="D47" s="8"/>
      <c r="E47" s="8"/>
      <c r="F47" s="8"/>
      <c r="G47" s="8"/>
    </row>
    <row r="48" spans="1:7" ht="17.399999999999999" x14ac:dyDescent="0.3">
      <c r="A48" s="223" t="s">
        <v>116</v>
      </c>
      <c r="B48" s="223"/>
      <c r="C48" s="223"/>
      <c r="D48" s="223"/>
      <c r="E48" s="223"/>
      <c r="F48" s="8"/>
      <c r="G48" s="8"/>
    </row>
    <row r="49" spans="1:7" x14ac:dyDescent="0.3">
      <c r="A49" s="8"/>
      <c r="B49" s="8"/>
      <c r="C49" s="8"/>
      <c r="D49" s="8"/>
      <c r="E49" s="8"/>
      <c r="F49" s="8"/>
      <c r="G49" s="8"/>
    </row>
    <row r="50" spans="1:7" x14ac:dyDescent="0.3">
      <c r="A50" s="8"/>
      <c r="B50" s="8"/>
      <c r="C50" s="8"/>
      <c r="D50" s="8"/>
      <c r="E50" s="8"/>
      <c r="F50" s="8"/>
      <c r="G50" s="8"/>
    </row>
    <row r="51" spans="1:7" x14ac:dyDescent="0.3">
      <c r="A51" s="8"/>
      <c r="B51" s="8"/>
      <c r="C51" s="8"/>
      <c r="D51" s="8"/>
      <c r="E51" s="8"/>
      <c r="F51" s="8"/>
      <c r="G51" s="8"/>
    </row>
    <row r="52" spans="1:7" x14ac:dyDescent="0.3">
      <c r="A52" s="8"/>
      <c r="B52" s="8"/>
      <c r="C52" s="8"/>
      <c r="D52" s="8"/>
      <c r="E52" s="8"/>
      <c r="F52" s="8"/>
      <c r="G52" s="8"/>
    </row>
    <row r="53" spans="1:7" x14ac:dyDescent="0.3">
      <c r="A53" s="8"/>
      <c r="B53" s="8"/>
      <c r="C53" s="8"/>
      <c r="D53" s="8"/>
      <c r="E53" s="8"/>
      <c r="F53" s="8"/>
      <c r="G53" s="8"/>
    </row>
    <row r="54" spans="1:7" x14ac:dyDescent="0.3">
      <c r="A54" s="8"/>
      <c r="B54" s="8"/>
      <c r="C54" s="8"/>
      <c r="D54" s="8"/>
      <c r="E54" s="8"/>
      <c r="F54" s="8"/>
      <c r="G54" s="8"/>
    </row>
    <row r="55" spans="1:7" x14ac:dyDescent="0.3">
      <c r="A55" s="8"/>
      <c r="B55" s="8"/>
      <c r="C55" s="8"/>
      <c r="D55" s="8"/>
      <c r="E55" s="8"/>
      <c r="F55" s="8"/>
      <c r="G55" s="8"/>
    </row>
    <row r="56" spans="1:7" x14ac:dyDescent="0.3">
      <c r="A56" s="8"/>
      <c r="B56" s="8"/>
      <c r="C56" s="8"/>
      <c r="D56" s="8"/>
      <c r="E56" s="8"/>
      <c r="F56" s="8"/>
      <c r="G56" s="8"/>
    </row>
    <row r="57" spans="1:7" x14ac:dyDescent="0.3">
      <c r="A57" s="8"/>
      <c r="B57" s="8"/>
      <c r="C57" s="8"/>
      <c r="D57" s="8"/>
      <c r="E57" s="8"/>
      <c r="F57" s="8"/>
      <c r="G57" s="8"/>
    </row>
    <row r="58" spans="1:7" x14ac:dyDescent="0.3">
      <c r="A58" s="8"/>
      <c r="B58" s="8"/>
      <c r="C58" s="8"/>
      <c r="D58" s="8"/>
      <c r="E58" s="8"/>
      <c r="F58" s="8"/>
      <c r="G58" s="8"/>
    </row>
    <row r="59" spans="1:7" ht="15.6" x14ac:dyDescent="0.3">
      <c r="A59" s="228" t="s">
        <v>111</v>
      </c>
      <c r="B59" s="228"/>
      <c r="C59" s="54" t="s">
        <v>112</v>
      </c>
      <c r="D59" s="54" t="s">
        <v>113</v>
      </c>
      <c r="E59" s="54" t="s">
        <v>114</v>
      </c>
      <c r="F59" s="8"/>
      <c r="G59" s="8"/>
    </row>
    <row r="60" spans="1:7" ht="15.6" x14ac:dyDescent="0.3">
      <c r="A60" s="63"/>
      <c r="C60" s="8"/>
      <c r="D60" s="56"/>
      <c r="E60" s="57"/>
      <c r="F60" s="8"/>
      <c r="G60" s="8"/>
    </row>
    <row r="61" spans="1:7" ht="15.6" x14ac:dyDescent="0.3">
      <c r="A61" s="232"/>
      <c r="B61" s="233"/>
      <c r="C61" s="58"/>
      <c r="D61" s="56"/>
      <c r="E61" s="57"/>
      <c r="F61" s="8"/>
      <c r="G61" s="8"/>
    </row>
    <row r="62" spans="1:7" ht="15.6" x14ac:dyDescent="0.3">
      <c r="A62" s="230" t="s">
        <v>115</v>
      </c>
      <c r="B62" s="230"/>
      <c r="C62" s="59">
        <f>SUM(C60:C61)</f>
        <v>0</v>
      </c>
      <c r="D62" s="59">
        <f>C62</f>
        <v>0</v>
      </c>
      <c r="E62" s="59">
        <v>0</v>
      </c>
      <c r="F62" s="8"/>
      <c r="G62" s="8"/>
    </row>
    <row r="63" spans="1:7" x14ac:dyDescent="0.3">
      <c r="A63" s="33"/>
      <c r="B63" s="8"/>
      <c r="C63" s="34"/>
      <c r="D63" s="8"/>
      <c r="E63" s="8"/>
      <c r="F63" s="8"/>
      <c r="G63" s="8"/>
    </row>
    <row r="64" spans="1:7" ht="17.399999999999999" x14ac:dyDescent="0.3">
      <c r="A64" s="223" t="s">
        <v>117</v>
      </c>
      <c r="B64" s="223"/>
      <c r="C64" s="223"/>
      <c r="D64" s="223"/>
      <c r="E64" s="223"/>
      <c r="F64" s="8"/>
      <c r="G64" s="8"/>
    </row>
    <row r="65" spans="1:7" x14ac:dyDescent="0.3">
      <c r="A65" s="224" t="s">
        <v>111</v>
      </c>
      <c r="B65" s="224"/>
      <c r="C65" s="49" t="s">
        <v>112</v>
      </c>
      <c r="D65" s="49" t="s">
        <v>113</v>
      </c>
      <c r="E65" s="49" t="s">
        <v>114</v>
      </c>
      <c r="F65" s="8"/>
      <c r="G65" s="8"/>
    </row>
    <row r="66" spans="1:7" x14ac:dyDescent="0.3">
      <c r="A66" s="234"/>
      <c r="B66" s="234"/>
      <c r="C66" s="50"/>
      <c r="D66" s="51"/>
      <c r="E66" s="52"/>
      <c r="F66" s="8"/>
      <c r="G66" s="8"/>
    </row>
    <row r="67" spans="1:7" x14ac:dyDescent="0.3">
      <c r="A67" s="235"/>
      <c r="B67" s="236"/>
      <c r="C67" s="13"/>
      <c r="D67" s="51"/>
      <c r="E67" s="52"/>
      <c r="F67" s="8"/>
      <c r="G67" s="8"/>
    </row>
    <row r="68" spans="1:7" x14ac:dyDescent="0.3">
      <c r="A68" s="235"/>
      <c r="B68" s="236"/>
      <c r="C68" s="13"/>
      <c r="D68" s="51"/>
      <c r="E68" s="52"/>
      <c r="F68" s="8"/>
      <c r="G68" s="8"/>
    </row>
    <row r="69" spans="1:7" x14ac:dyDescent="0.3">
      <c r="A69" s="60"/>
      <c r="B69" s="61"/>
      <c r="C69" s="13"/>
      <c r="D69" s="51"/>
      <c r="E69" s="52"/>
      <c r="F69" s="8"/>
      <c r="G69" s="8"/>
    </row>
    <row r="70" spans="1:7" x14ac:dyDescent="0.3">
      <c r="A70" s="60"/>
      <c r="B70" s="61"/>
      <c r="C70" s="13"/>
      <c r="D70" s="51"/>
      <c r="E70" s="52"/>
      <c r="F70" s="8"/>
      <c r="G70" s="8"/>
    </row>
    <row r="71" spans="1:7" ht="15.6" x14ac:dyDescent="0.3">
      <c r="A71" s="225"/>
      <c r="B71" s="226"/>
      <c r="C71" s="55"/>
      <c r="D71" s="56"/>
      <c r="E71" s="57"/>
      <c r="F71" s="8"/>
      <c r="G71" s="8"/>
    </row>
    <row r="72" spans="1:7" x14ac:dyDescent="0.3">
      <c r="A72" s="227" t="s">
        <v>115</v>
      </c>
      <c r="B72" s="227"/>
      <c r="C72" s="53">
        <f>C62+C46</f>
        <v>0</v>
      </c>
      <c r="D72" s="53">
        <f>D62+D46</f>
        <v>0</v>
      </c>
      <c r="E72" s="97">
        <f>E46</f>
        <v>0</v>
      </c>
      <c r="F72" s="8" t="s">
        <v>114</v>
      </c>
      <c r="G72" s="103"/>
    </row>
    <row r="73" spans="1:7" x14ac:dyDescent="0.3">
      <c r="A73" s="33"/>
      <c r="B73" s="8"/>
      <c r="C73" s="34"/>
      <c r="D73" s="8"/>
      <c r="E73" s="8"/>
      <c r="F73" s="8"/>
      <c r="G73" s="8"/>
    </row>
    <row r="76" spans="1:7" x14ac:dyDescent="0.3">
      <c r="A76" s="67"/>
      <c r="B76" s="67" t="s">
        <v>118</v>
      </c>
      <c r="C76" s="67"/>
      <c r="D76" s="67"/>
      <c r="E76" s="67"/>
    </row>
    <row r="78" spans="1:7" ht="17.399999999999999" x14ac:dyDescent="0.3">
      <c r="A78" s="108"/>
      <c r="B78" s="109"/>
      <c r="C78" s="109"/>
      <c r="D78" s="110"/>
    </row>
    <row r="79" spans="1:7" ht="17.399999999999999" x14ac:dyDescent="0.3">
      <c r="A79" s="108"/>
      <c r="B79" s="109"/>
      <c r="C79" s="109"/>
      <c r="D79" s="110"/>
    </row>
    <row r="80" spans="1:7" ht="17.399999999999999" x14ac:dyDescent="0.3">
      <c r="A80" s="108"/>
      <c r="B80" s="109"/>
      <c r="C80" s="109"/>
      <c r="D80" s="110"/>
    </row>
    <row r="81" spans="1:4" ht="17.399999999999999" x14ac:dyDescent="0.3">
      <c r="A81" s="108"/>
      <c r="B81" s="109"/>
      <c r="C81" s="109"/>
      <c r="D81" s="110"/>
    </row>
    <row r="82" spans="1:4" ht="17.399999999999999" x14ac:dyDescent="0.3">
      <c r="A82" s="108"/>
      <c r="B82" s="109"/>
      <c r="C82" s="109"/>
      <c r="D82" s="110"/>
    </row>
    <row r="83" spans="1:4" ht="18" x14ac:dyDescent="0.35">
      <c r="A83" s="111"/>
      <c r="B83" s="111"/>
      <c r="C83" s="111"/>
      <c r="D83" s="112"/>
    </row>
    <row r="84" spans="1:4" x14ac:dyDescent="0.3">
      <c r="A84" s="8"/>
      <c r="B84" s="8"/>
      <c r="C84" s="8"/>
      <c r="D84" s="8"/>
    </row>
    <row r="85" spans="1:4" ht="21" x14ac:dyDescent="0.4">
      <c r="A85" s="8"/>
      <c r="B85" s="8"/>
      <c r="C85" s="8"/>
      <c r="D85" s="113"/>
    </row>
  </sheetData>
  <mergeCells count="17">
    <mergeCell ref="A66:B66"/>
    <mergeCell ref="A67:B67"/>
    <mergeCell ref="A68:B68"/>
    <mergeCell ref="A71:B71"/>
    <mergeCell ref="A72:B72"/>
    <mergeCell ref="A65:B65"/>
    <mergeCell ref="A46:B46"/>
    <mergeCell ref="A48:E48"/>
    <mergeCell ref="A59:B59"/>
    <mergeCell ref="A61:B61"/>
    <mergeCell ref="A62:B62"/>
    <mergeCell ref="A64:E64"/>
    <mergeCell ref="A3:D3"/>
    <mergeCell ref="A4:D4"/>
    <mergeCell ref="A20:E20"/>
    <mergeCell ref="A32:E32"/>
    <mergeCell ref="A39:B3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G76"/>
  <sheetViews>
    <sheetView topLeftCell="A61" zoomScale="130" zoomScaleNormal="130" workbookViewId="0">
      <selection activeCell="D74" sqref="D74"/>
    </sheetView>
  </sheetViews>
  <sheetFormatPr baseColWidth="10" defaultRowHeight="14.4" x14ac:dyDescent="0.3"/>
  <cols>
    <col min="1" max="1" width="13.109375" customWidth="1"/>
    <col min="2" max="2" width="36.5546875" customWidth="1"/>
    <col min="3" max="3" width="13.44140625" bestFit="1" customWidth="1"/>
    <col min="4" max="4" width="26" customWidth="1"/>
  </cols>
  <sheetData>
    <row r="2" spans="1:7" ht="54" customHeight="1" x14ac:dyDescent="0.3"/>
    <row r="3" spans="1:7" x14ac:dyDescent="0.3">
      <c r="A3" s="220" t="s">
        <v>81</v>
      </c>
      <c r="B3" s="220"/>
      <c r="C3" s="220"/>
      <c r="D3" s="220"/>
      <c r="E3" s="8"/>
      <c r="F3" s="8"/>
      <c r="G3" s="8"/>
    </row>
    <row r="4" spans="1:7" ht="17.399999999999999" x14ac:dyDescent="0.3">
      <c r="A4" s="221" t="s">
        <v>82</v>
      </c>
      <c r="B4" s="221"/>
      <c r="C4" s="221"/>
      <c r="D4" s="221"/>
      <c r="E4" s="8"/>
      <c r="F4" s="8"/>
      <c r="G4" s="8"/>
    </row>
    <row r="5" spans="1:7" ht="27.6" x14ac:dyDescent="0.3">
      <c r="A5" s="9" t="s">
        <v>83</v>
      </c>
      <c r="B5" s="9" t="s">
        <v>84</v>
      </c>
      <c r="C5" s="9"/>
      <c r="D5" s="10" t="s">
        <v>85</v>
      </c>
      <c r="E5" s="8"/>
      <c r="F5" s="8"/>
      <c r="G5" s="8"/>
    </row>
    <row r="6" spans="1:7" x14ac:dyDescent="0.3">
      <c r="A6" s="11">
        <v>3</v>
      </c>
      <c r="B6" s="12" t="s">
        <v>86</v>
      </c>
      <c r="C6" s="12"/>
      <c r="D6" s="13"/>
      <c r="E6" s="8"/>
      <c r="F6" s="8"/>
      <c r="G6" s="8"/>
    </row>
    <row r="7" spans="1:7" x14ac:dyDescent="0.3">
      <c r="A7" s="114">
        <v>302</v>
      </c>
      <c r="B7" s="15" t="s">
        <v>87</v>
      </c>
      <c r="C7" s="16">
        <v>481726</v>
      </c>
      <c r="D7" s="16">
        <v>481726</v>
      </c>
      <c r="E7" s="8"/>
      <c r="F7" s="8"/>
      <c r="G7" s="8"/>
    </row>
    <row r="8" spans="1:7" x14ac:dyDescent="0.3">
      <c r="A8" s="114"/>
      <c r="B8" s="15" t="s">
        <v>88</v>
      </c>
      <c r="C8" s="16">
        <v>2509222</v>
      </c>
      <c r="D8" s="16">
        <v>2509222</v>
      </c>
      <c r="E8" s="8"/>
      <c r="F8" s="8"/>
      <c r="G8" s="8"/>
    </row>
    <row r="9" spans="1:7" x14ac:dyDescent="0.3">
      <c r="A9" s="18"/>
      <c r="B9" s="18" t="s">
        <v>89</v>
      </c>
      <c r="C9" s="18"/>
      <c r="D9" s="19">
        <f>SUM(D7:D8)</f>
        <v>2990948</v>
      </c>
      <c r="E9" s="8"/>
      <c r="F9" s="8"/>
      <c r="G9" s="8"/>
    </row>
    <row r="10" spans="1:7" x14ac:dyDescent="0.3">
      <c r="A10" s="17"/>
      <c r="B10" s="12" t="s">
        <v>15</v>
      </c>
      <c r="C10" s="12"/>
      <c r="D10" s="13"/>
      <c r="E10" s="8"/>
      <c r="F10" s="8"/>
      <c r="G10" s="8"/>
    </row>
    <row r="11" spans="1:7" x14ac:dyDescent="0.3">
      <c r="A11" s="14">
        <v>310</v>
      </c>
      <c r="B11" s="20" t="s">
        <v>90</v>
      </c>
      <c r="C11" s="21">
        <v>32005</v>
      </c>
      <c r="D11" s="21">
        <v>32005</v>
      </c>
      <c r="E11" s="8"/>
      <c r="F11" s="8"/>
      <c r="G11" s="8"/>
    </row>
    <row r="12" spans="1:7" x14ac:dyDescent="0.3">
      <c r="A12" s="18"/>
      <c r="B12" s="18" t="s">
        <v>91</v>
      </c>
      <c r="C12" s="18"/>
      <c r="D12" s="19">
        <f>SUM(D11)</f>
        <v>32005</v>
      </c>
      <c r="E12" s="8"/>
      <c r="F12" s="8"/>
      <c r="G12" s="8"/>
    </row>
    <row r="13" spans="1:7" x14ac:dyDescent="0.3">
      <c r="A13" s="22"/>
      <c r="B13" s="22" t="s">
        <v>91</v>
      </c>
      <c r="C13" s="22"/>
      <c r="D13" s="23">
        <f>D9+D12</f>
        <v>3022953</v>
      </c>
      <c r="E13" s="102">
        <f>D13*1%</f>
        <v>30229.53</v>
      </c>
      <c r="F13" s="92" t="s">
        <v>92</v>
      </c>
      <c r="G13" s="158"/>
    </row>
    <row r="14" spans="1:7" x14ac:dyDescent="0.3">
      <c r="A14" s="83" t="s">
        <v>130</v>
      </c>
      <c r="B14" s="20" t="s">
        <v>93</v>
      </c>
      <c r="C14" s="21">
        <v>308147</v>
      </c>
      <c r="D14" s="21">
        <v>308147</v>
      </c>
      <c r="E14" s="29"/>
      <c r="F14" s="8"/>
      <c r="G14" s="8"/>
    </row>
    <row r="15" spans="1:7" x14ac:dyDescent="0.3">
      <c r="A15" s="83" t="s">
        <v>131</v>
      </c>
      <c r="B15" s="20" t="s">
        <v>94</v>
      </c>
      <c r="C15" s="21">
        <v>1428380</v>
      </c>
      <c r="D15" s="21">
        <v>1428380</v>
      </c>
      <c r="E15" s="8"/>
      <c r="F15" s="8"/>
      <c r="G15" s="8"/>
    </row>
    <row r="16" spans="1:7" x14ac:dyDescent="0.3">
      <c r="A16" s="30"/>
      <c r="B16" s="31" t="s">
        <v>95</v>
      </c>
      <c r="C16" s="32"/>
      <c r="D16" s="32">
        <v>1736527</v>
      </c>
      <c r="E16" s="8"/>
      <c r="F16" s="8"/>
      <c r="G16" s="8"/>
    </row>
    <row r="17" spans="1:7" x14ac:dyDescent="0.3">
      <c r="A17" s="33"/>
      <c r="B17" s="8"/>
      <c r="C17" s="34"/>
      <c r="D17" s="8"/>
      <c r="E17" s="8"/>
      <c r="F17" s="8"/>
      <c r="G17" s="8"/>
    </row>
    <row r="18" spans="1:7" x14ac:dyDescent="0.3">
      <c r="A18" s="35"/>
      <c r="B18" s="36" t="s">
        <v>96</v>
      </c>
      <c r="C18" s="37"/>
      <c r="D18" s="38">
        <f>D13-D16</f>
        <v>1286426</v>
      </c>
      <c r="E18" s="207">
        <f>D18*1%</f>
        <v>12864.26</v>
      </c>
      <c r="F18" s="92" t="s">
        <v>97</v>
      </c>
      <c r="G18" s="15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ht="15.6" x14ac:dyDescent="0.3">
      <c r="A20" s="222" t="s">
        <v>98</v>
      </c>
      <c r="B20" s="222"/>
      <c r="C20" s="222"/>
      <c r="D20" s="222"/>
      <c r="E20" s="222"/>
      <c r="F20" s="8"/>
      <c r="G20" s="8"/>
    </row>
    <row r="21" spans="1:7" x14ac:dyDescent="0.3">
      <c r="A21" s="39"/>
      <c r="B21" s="39"/>
      <c r="C21" s="39"/>
      <c r="D21" s="8"/>
      <c r="E21" s="8"/>
      <c r="F21" s="8"/>
      <c r="G21" s="8"/>
    </row>
    <row r="22" spans="1:7" ht="27.6" x14ac:dyDescent="0.3">
      <c r="A22" s="40" t="s">
        <v>83</v>
      </c>
      <c r="B22" s="41" t="s">
        <v>99</v>
      </c>
      <c r="C22" s="42" t="s">
        <v>100</v>
      </c>
      <c r="D22" s="8"/>
      <c r="E22" s="8"/>
      <c r="F22" s="8"/>
      <c r="G22" s="8"/>
    </row>
    <row r="23" spans="1:7" ht="15.6" x14ac:dyDescent="0.3">
      <c r="A23" s="62" t="s">
        <v>164</v>
      </c>
      <c r="B23" s="63" t="s">
        <v>106</v>
      </c>
      <c r="C23" s="64">
        <v>4661</v>
      </c>
      <c r="D23" s="8"/>
      <c r="E23" s="8"/>
      <c r="F23" s="8"/>
      <c r="G23" s="8"/>
    </row>
    <row r="24" spans="1:7" ht="15.6" x14ac:dyDescent="0.3">
      <c r="A24" s="62" t="s">
        <v>165</v>
      </c>
      <c r="B24" s="63" t="s">
        <v>107</v>
      </c>
      <c r="C24" s="64">
        <v>11463</v>
      </c>
      <c r="D24" s="8"/>
      <c r="E24" s="8"/>
      <c r="F24" s="8"/>
      <c r="G24" s="8"/>
    </row>
    <row r="25" spans="1:7" ht="15.6" x14ac:dyDescent="0.3">
      <c r="A25" s="62" t="s">
        <v>101</v>
      </c>
      <c r="B25" s="63" t="s">
        <v>201</v>
      </c>
      <c r="C25" s="64">
        <v>31782</v>
      </c>
      <c r="D25" s="8"/>
      <c r="E25" s="8"/>
      <c r="F25" s="8"/>
      <c r="G25" s="8"/>
    </row>
    <row r="26" spans="1:7" ht="15.6" x14ac:dyDescent="0.3">
      <c r="A26" s="62" t="s">
        <v>104</v>
      </c>
      <c r="B26" s="65" t="s">
        <v>105</v>
      </c>
      <c r="C26" s="66">
        <v>23436</v>
      </c>
      <c r="D26" s="8"/>
      <c r="E26" s="8"/>
      <c r="F26" s="8"/>
      <c r="G26" s="8"/>
    </row>
    <row r="27" spans="1:7" ht="15.6" x14ac:dyDescent="0.3">
      <c r="A27" s="62" t="s">
        <v>108</v>
      </c>
      <c r="B27" s="27" t="s">
        <v>71</v>
      </c>
      <c r="C27" s="66">
        <v>54601</v>
      </c>
      <c r="D27" s="8"/>
      <c r="E27" s="8"/>
      <c r="F27" s="8"/>
      <c r="G27" s="8"/>
    </row>
    <row r="28" spans="1:7" x14ac:dyDescent="0.3">
      <c r="A28" s="83"/>
      <c r="B28" s="15"/>
      <c r="C28" s="16"/>
      <c r="D28" s="8"/>
      <c r="E28" s="8"/>
      <c r="F28" s="8"/>
      <c r="G28" s="8"/>
    </row>
    <row r="29" spans="1:7" ht="15.6" x14ac:dyDescent="0.3">
      <c r="A29" s="43"/>
      <c r="B29" s="44" t="s">
        <v>109</v>
      </c>
      <c r="C29" s="45">
        <f>SUM(C23:C28)</f>
        <v>125943</v>
      </c>
      <c r="D29" s="8"/>
      <c r="E29" s="8"/>
      <c r="F29" s="8"/>
      <c r="G29" s="8"/>
    </row>
    <row r="30" spans="1:7" x14ac:dyDescent="0.3">
      <c r="A30" s="33"/>
      <c r="B30" s="8"/>
      <c r="C30" s="34"/>
      <c r="D30" s="8"/>
      <c r="E30" s="8"/>
      <c r="F30" s="8"/>
      <c r="G30" s="8"/>
    </row>
    <row r="31" spans="1:7" ht="17.399999999999999" x14ac:dyDescent="0.3">
      <c r="A31" s="223" t="s">
        <v>110</v>
      </c>
      <c r="B31" s="223"/>
      <c r="C31" s="223"/>
      <c r="D31" s="223"/>
      <c r="E31" s="223"/>
      <c r="F31" s="8"/>
      <c r="G31" s="8"/>
    </row>
    <row r="32" spans="1:7" x14ac:dyDescent="0.3">
      <c r="A32" s="33"/>
      <c r="B32" s="8"/>
      <c r="C32" s="34"/>
      <c r="D32" s="8"/>
      <c r="E32" s="8"/>
      <c r="F32" s="8"/>
      <c r="G32" s="8"/>
    </row>
    <row r="33" spans="1:7" x14ac:dyDescent="0.3">
      <c r="A33" s="33"/>
      <c r="B33" s="8"/>
      <c r="C33" s="34"/>
      <c r="D33" s="8"/>
      <c r="E33" s="8"/>
      <c r="F33" s="8"/>
      <c r="G33" s="8"/>
    </row>
    <row r="34" spans="1:7" x14ac:dyDescent="0.3">
      <c r="A34" s="33"/>
      <c r="B34" s="8"/>
      <c r="C34" s="34"/>
      <c r="D34" s="8"/>
      <c r="E34" s="8"/>
      <c r="F34" s="8"/>
      <c r="G34" s="8"/>
    </row>
    <row r="35" spans="1:7" x14ac:dyDescent="0.3">
      <c r="A35" s="33"/>
      <c r="B35" s="8"/>
      <c r="C35" s="34"/>
      <c r="D35" s="8"/>
      <c r="E35" s="8"/>
      <c r="F35" s="8"/>
      <c r="G35" s="8"/>
    </row>
    <row r="36" spans="1:7" x14ac:dyDescent="0.3">
      <c r="A36" s="33"/>
      <c r="B36" s="8"/>
      <c r="C36" s="34"/>
      <c r="D36" s="8"/>
      <c r="E36" s="8"/>
      <c r="F36" s="8"/>
      <c r="G36" s="8"/>
    </row>
    <row r="37" spans="1:7" x14ac:dyDescent="0.3">
      <c r="A37" s="46"/>
      <c r="B37" s="47"/>
      <c r="C37" s="48"/>
      <c r="D37" s="47"/>
      <c r="E37" s="47"/>
      <c r="F37" s="8"/>
      <c r="G37" s="8"/>
    </row>
    <row r="38" spans="1:7" x14ac:dyDescent="0.3">
      <c r="A38" s="224" t="s">
        <v>111</v>
      </c>
      <c r="B38" s="224"/>
      <c r="C38" s="49" t="s">
        <v>112</v>
      </c>
      <c r="D38" s="49" t="s">
        <v>113</v>
      </c>
      <c r="E38" s="49" t="s">
        <v>114</v>
      </c>
      <c r="F38" s="8"/>
      <c r="G38" s="8"/>
    </row>
    <row r="39" spans="1:7" ht="15.6" x14ac:dyDescent="0.3">
      <c r="A39" s="62" t="s">
        <v>164</v>
      </c>
      <c r="B39" s="63" t="s">
        <v>106</v>
      </c>
      <c r="C39" s="64">
        <v>4661</v>
      </c>
      <c r="D39" s="51"/>
      <c r="E39" s="52"/>
      <c r="F39" s="8"/>
      <c r="G39" s="8"/>
    </row>
    <row r="40" spans="1:7" ht="15.6" x14ac:dyDescent="0.3">
      <c r="A40" s="62" t="s">
        <v>165</v>
      </c>
      <c r="B40" s="63" t="s">
        <v>107</v>
      </c>
      <c r="C40" s="64">
        <v>11463</v>
      </c>
      <c r="D40" s="51"/>
      <c r="E40" s="52"/>
      <c r="F40" s="8"/>
      <c r="G40" s="8"/>
    </row>
    <row r="41" spans="1:7" ht="15.6" x14ac:dyDescent="0.3">
      <c r="A41" s="62" t="s">
        <v>101</v>
      </c>
      <c r="B41" s="63" t="s">
        <v>201</v>
      </c>
      <c r="C41" s="64">
        <v>31782</v>
      </c>
      <c r="D41" s="51"/>
      <c r="E41" s="52"/>
      <c r="F41" s="8"/>
      <c r="G41" s="8"/>
    </row>
    <row r="42" spans="1:7" ht="15.6" x14ac:dyDescent="0.3">
      <c r="A42" s="62" t="s">
        <v>104</v>
      </c>
      <c r="B42" s="65" t="s">
        <v>105</v>
      </c>
      <c r="C42" s="66">
        <v>23436</v>
      </c>
      <c r="D42" s="51"/>
      <c r="E42" s="52"/>
      <c r="F42" s="8"/>
      <c r="G42" s="8"/>
    </row>
    <row r="43" spans="1:7" ht="15.6" x14ac:dyDescent="0.3">
      <c r="A43" s="62" t="s">
        <v>108</v>
      </c>
      <c r="B43" s="27" t="s">
        <v>71</v>
      </c>
      <c r="C43" s="66">
        <v>54601</v>
      </c>
      <c r="D43" s="51"/>
      <c r="E43" s="52"/>
      <c r="F43" s="8"/>
      <c r="G43" s="8"/>
    </row>
    <row r="44" spans="1:7" x14ac:dyDescent="0.3">
      <c r="A44" s="227" t="s">
        <v>115</v>
      </c>
      <c r="B44" s="227"/>
      <c r="C44" s="53">
        <f>SUM(C39:C43)</f>
        <v>125943</v>
      </c>
      <c r="D44" s="53">
        <f>E13</f>
        <v>30229.53</v>
      </c>
      <c r="E44" s="53">
        <f>C44-D44</f>
        <v>95713.47</v>
      </c>
      <c r="F44" s="8"/>
      <c r="G44" s="8"/>
    </row>
    <row r="45" spans="1:7" x14ac:dyDescent="0.3">
      <c r="A45" s="33"/>
      <c r="B45" s="8"/>
      <c r="C45" s="34"/>
      <c r="D45" s="8"/>
      <c r="E45" s="8"/>
      <c r="F45" s="8"/>
      <c r="G45" s="8"/>
    </row>
    <row r="46" spans="1:7" ht="17.399999999999999" x14ac:dyDescent="0.3">
      <c r="A46" s="223" t="s">
        <v>116</v>
      </c>
      <c r="B46" s="223"/>
      <c r="C46" s="223"/>
      <c r="D46" s="223"/>
      <c r="E46" s="223"/>
      <c r="F46" s="8"/>
      <c r="G46" s="8"/>
    </row>
    <row r="47" spans="1:7" x14ac:dyDescent="0.3">
      <c r="A47" s="8"/>
      <c r="B47" s="8"/>
      <c r="C47" s="8"/>
      <c r="D47" s="8"/>
      <c r="E47" s="8"/>
      <c r="F47" s="8"/>
      <c r="G47" s="8"/>
    </row>
    <row r="48" spans="1:7" x14ac:dyDescent="0.3">
      <c r="A48" s="8"/>
      <c r="B48" s="8"/>
      <c r="C48" s="8"/>
      <c r="D48" s="8"/>
      <c r="E48" s="8"/>
      <c r="F48" s="8"/>
      <c r="G48" s="8"/>
    </row>
    <row r="49" spans="1:7" x14ac:dyDescent="0.3">
      <c r="A49" s="8"/>
      <c r="B49" s="8"/>
      <c r="C49" s="8"/>
      <c r="D49" s="8"/>
      <c r="E49" s="8"/>
      <c r="F49" s="8"/>
      <c r="G49" s="8"/>
    </row>
    <row r="50" spans="1:7" x14ac:dyDescent="0.3">
      <c r="A50" s="8"/>
      <c r="B50" s="8"/>
      <c r="C50" s="8"/>
      <c r="D50" s="8"/>
      <c r="E50" s="8"/>
      <c r="F50" s="8"/>
      <c r="G50" s="8"/>
    </row>
    <row r="51" spans="1:7" x14ac:dyDescent="0.3">
      <c r="A51" s="8"/>
      <c r="B51" s="8"/>
      <c r="C51" s="8"/>
      <c r="D51" s="8"/>
      <c r="E51" s="8"/>
      <c r="F51" s="8"/>
      <c r="G51" s="8"/>
    </row>
    <row r="52" spans="1:7" x14ac:dyDescent="0.3">
      <c r="A52" s="8"/>
      <c r="B52" s="8"/>
      <c r="C52" s="8"/>
      <c r="D52" s="8"/>
      <c r="E52" s="8"/>
      <c r="F52" s="8"/>
      <c r="G52" s="8"/>
    </row>
    <row r="53" spans="1:7" x14ac:dyDescent="0.3">
      <c r="A53" s="8"/>
      <c r="B53" s="8"/>
      <c r="C53" s="8"/>
      <c r="D53" s="8"/>
      <c r="E53" s="8"/>
      <c r="F53" s="8"/>
      <c r="G53" s="8"/>
    </row>
    <row r="54" spans="1:7" x14ac:dyDescent="0.3">
      <c r="A54" s="8"/>
      <c r="B54" s="8"/>
      <c r="C54" s="8"/>
      <c r="D54" s="8"/>
      <c r="E54" s="8"/>
      <c r="F54" s="8"/>
      <c r="G54" s="8"/>
    </row>
    <row r="55" spans="1:7" x14ac:dyDescent="0.3">
      <c r="A55" s="8"/>
      <c r="B55" s="8"/>
      <c r="C55" s="8"/>
      <c r="D55" s="8"/>
      <c r="E55" s="8"/>
      <c r="F55" s="8"/>
      <c r="G55" s="8"/>
    </row>
    <row r="56" spans="1:7" x14ac:dyDescent="0.3">
      <c r="A56" s="8"/>
      <c r="B56" s="8"/>
      <c r="C56" s="8"/>
      <c r="D56" s="8"/>
      <c r="E56" s="8"/>
      <c r="F56" s="8"/>
      <c r="G56" s="8"/>
    </row>
    <row r="57" spans="1:7" ht="15.6" x14ac:dyDescent="0.3">
      <c r="A57" s="228" t="s">
        <v>111</v>
      </c>
      <c r="B57" s="228"/>
      <c r="C57" s="54" t="s">
        <v>112</v>
      </c>
      <c r="D57" s="54" t="s">
        <v>113</v>
      </c>
      <c r="E57" s="54" t="s">
        <v>114</v>
      </c>
      <c r="F57" s="8"/>
      <c r="G57" s="8"/>
    </row>
    <row r="58" spans="1:7" ht="15.6" x14ac:dyDescent="0.3">
      <c r="A58" s="83"/>
      <c r="B58" s="15"/>
      <c r="C58" s="16"/>
      <c r="D58" s="56"/>
      <c r="E58" s="57"/>
      <c r="F58" s="8"/>
      <c r="G58" s="8"/>
    </row>
    <row r="59" spans="1:7" ht="15.6" x14ac:dyDescent="0.3">
      <c r="A59" s="232"/>
      <c r="B59" s="233"/>
      <c r="C59" s="58"/>
      <c r="D59" s="56"/>
      <c r="E59" s="57"/>
      <c r="F59" s="8"/>
      <c r="G59" s="8"/>
    </row>
    <row r="60" spans="1:7" ht="15.6" x14ac:dyDescent="0.3">
      <c r="A60" s="230" t="s">
        <v>115</v>
      </c>
      <c r="B60" s="230"/>
      <c r="C60" s="59">
        <f>SUM(C58:C59)</f>
        <v>0</v>
      </c>
      <c r="D60" s="59">
        <f>C60</f>
        <v>0</v>
      </c>
      <c r="E60" s="59">
        <v>0</v>
      </c>
      <c r="F60" s="8"/>
      <c r="G60" s="8"/>
    </row>
    <row r="61" spans="1:7" x14ac:dyDescent="0.3">
      <c r="A61" s="33"/>
      <c r="B61" s="8"/>
      <c r="C61" s="34"/>
      <c r="D61" s="8"/>
      <c r="E61" s="8"/>
      <c r="F61" s="8"/>
      <c r="G61" s="8"/>
    </row>
    <row r="62" spans="1:7" ht="17.399999999999999" x14ac:dyDescent="0.3">
      <c r="A62" s="223" t="s">
        <v>117</v>
      </c>
      <c r="B62" s="223"/>
      <c r="C62" s="223"/>
      <c r="D62" s="223"/>
      <c r="E62" s="223"/>
      <c r="F62" s="8"/>
      <c r="G62" s="8"/>
    </row>
    <row r="63" spans="1:7" x14ac:dyDescent="0.3">
      <c r="A63" s="224" t="s">
        <v>111</v>
      </c>
      <c r="B63" s="224"/>
      <c r="C63" s="49" t="s">
        <v>112</v>
      </c>
      <c r="D63" s="49" t="s">
        <v>113</v>
      </c>
      <c r="E63" s="49" t="s">
        <v>114</v>
      </c>
      <c r="F63" s="8"/>
      <c r="G63" s="8"/>
    </row>
    <row r="64" spans="1:7" x14ac:dyDescent="0.3">
      <c r="A64" s="227" t="s">
        <v>115</v>
      </c>
      <c r="B64" s="227"/>
      <c r="C64" s="50">
        <f>C44</f>
        <v>125943</v>
      </c>
      <c r="D64" s="51">
        <f>D44</f>
        <v>30229.53</v>
      </c>
      <c r="E64" s="52">
        <f>E44</f>
        <v>95713.47</v>
      </c>
      <c r="F64" s="8"/>
      <c r="G64" s="8"/>
    </row>
    <row r="65" spans="1:7" ht="15.6" x14ac:dyDescent="0.3">
      <c r="A65" s="230" t="s">
        <v>115</v>
      </c>
      <c r="B65" s="230"/>
      <c r="C65" s="13">
        <f>C60</f>
        <v>0</v>
      </c>
      <c r="D65" s="51">
        <f>D60</f>
        <v>0</v>
      </c>
      <c r="E65" s="52"/>
      <c r="F65" s="8"/>
      <c r="G65" s="8"/>
    </row>
    <row r="66" spans="1:7" x14ac:dyDescent="0.3">
      <c r="A66" s="235"/>
      <c r="B66" s="236"/>
      <c r="C66" s="13"/>
      <c r="D66" s="51"/>
      <c r="E66" s="52"/>
      <c r="F66" s="8"/>
      <c r="G66" s="8"/>
    </row>
    <row r="67" spans="1:7" x14ac:dyDescent="0.3">
      <c r="A67" s="60"/>
      <c r="B67" s="61"/>
      <c r="C67" s="13"/>
      <c r="D67" s="51"/>
      <c r="E67" s="52"/>
      <c r="F67" s="8"/>
      <c r="G67" s="8"/>
    </row>
    <row r="68" spans="1:7" x14ac:dyDescent="0.3">
      <c r="A68" s="60"/>
      <c r="B68" s="61"/>
      <c r="C68" s="13"/>
      <c r="D68" s="51"/>
      <c r="E68" s="52"/>
      <c r="F68" s="8"/>
      <c r="G68" s="8"/>
    </row>
    <row r="69" spans="1:7" ht="15.6" x14ac:dyDescent="0.3">
      <c r="A69" s="225"/>
      <c r="B69" s="226"/>
      <c r="C69" s="55"/>
      <c r="D69" s="56"/>
      <c r="E69" s="57"/>
      <c r="F69" s="8"/>
      <c r="G69" s="8"/>
    </row>
    <row r="70" spans="1:7" x14ac:dyDescent="0.3">
      <c r="A70" s="227" t="s">
        <v>115</v>
      </c>
      <c r="B70" s="227"/>
      <c r="C70" s="53">
        <f>SUM(C64:C69)</f>
        <v>125943</v>
      </c>
      <c r="D70" s="193">
        <f>SUM(D64:D69)</f>
        <v>30229.53</v>
      </c>
      <c r="E70" s="53">
        <f t="shared" ref="E70" si="0">SUM(E64:E69)</f>
        <v>95713.47</v>
      </c>
      <c r="F70" s="103"/>
      <c r="G70" s="8"/>
    </row>
    <row r="71" spans="1:7" x14ac:dyDescent="0.3">
      <c r="A71" s="33"/>
      <c r="B71" s="8"/>
      <c r="C71" s="34"/>
      <c r="D71" s="103"/>
      <c r="E71" s="103"/>
      <c r="F71" s="117"/>
      <c r="G71" s="8"/>
    </row>
    <row r="72" spans="1:7" x14ac:dyDescent="0.3">
      <c r="D72" s="104"/>
      <c r="E72" s="192"/>
    </row>
    <row r="73" spans="1:7" x14ac:dyDescent="0.3">
      <c r="D73" s="208">
        <v>0.17</v>
      </c>
      <c r="E73" s="104">
        <v>0.83</v>
      </c>
    </row>
    <row r="74" spans="1:7" x14ac:dyDescent="0.3">
      <c r="A74" s="67"/>
      <c r="B74" s="67"/>
      <c r="C74" s="67"/>
      <c r="D74" s="209">
        <f>D70*D73</f>
        <v>5139.0200999999997</v>
      </c>
      <c r="E74" s="194">
        <f>D70*E73</f>
        <v>25090.509899999997</v>
      </c>
    </row>
    <row r="75" spans="1:7" x14ac:dyDescent="0.3">
      <c r="D75" t="s">
        <v>217</v>
      </c>
    </row>
    <row r="76" spans="1:7" x14ac:dyDescent="0.3">
      <c r="E76" s="209">
        <f>E70+E74</f>
        <v>120803.97990000001</v>
      </c>
      <c r="F76" t="s">
        <v>114</v>
      </c>
    </row>
  </sheetData>
  <mergeCells count="17">
    <mergeCell ref="A64:B64"/>
    <mergeCell ref="A65:B65"/>
    <mergeCell ref="A66:B66"/>
    <mergeCell ref="A69:B69"/>
    <mergeCell ref="A70:B70"/>
    <mergeCell ref="A63:B63"/>
    <mergeCell ref="A44:B44"/>
    <mergeCell ref="A46:E46"/>
    <mergeCell ref="A57:B57"/>
    <mergeCell ref="A59:B59"/>
    <mergeCell ref="A60:B60"/>
    <mergeCell ref="A62:E62"/>
    <mergeCell ref="A3:D3"/>
    <mergeCell ref="A4:D4"/>
    <mergeCell ref="A20:E20"/>
    <mergeCell ref="A31:E31"/>
    <mergeCell ref="A38:B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EJERCICIO 1 RG</vt:lpstr>
      <vt:lpstr>EJERCICIO 1 C AUX</vt:lpstr>
      <vt:lpstr>EJERCICIO 2</vt:lpstr>
      <vt:lpstr>EJERCICIO 3 rentas exentas</vt:lpstr>
      <vt:lpstr>EJERCICIO 2 C AUX </vt:lpstr>
      <vt:lpstr>EJERCICIO 3 C AUX  rentas exent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User</cp:lastModifiedBy>
  <dcterms:created xsi:type="dcterms:W3CDTF">2020-01-24T17:24:01Z</dcterms:created>
  <dcterms:modified xsi:type="dcterms:W3CDTF">2022-06-23T23:45:18Z</dcterms:modified>
</cp:coreProperties>
</file>