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User\Google Drive\1 Convergencia Com\Materiales Convergencia C\CURSOS TALLERES\00 CURSOS A PARTIR DE LA REFORMA\MET 2020\EEFF\01 EEFF Anexo 6 Cuadro de revaluo\2020 CUADRO\"/>
    </mc:Choice>
  </mc:AlternateContent>
  <xr:revisionPtr revIDLastSave="0" documentId="13_ncr:1_{5B0417B5-3B2D-4424-9718-B62756AABB13}" xr6:coauthVersionLast="46" xr6:coauthVersionMax="46" xr10:uidLastSave="{00000000-0000-0000-0000-000000000000}"/>
  <bookViews>
    <workbookView xWindow="-108" yWindow="-108" windowWidth="23256" windowHeight="12576" tabRatio="967" firstSheet="4" activeTab="6" xr2:uid="{00000000-000D-0000-FFFF-FFFF00000000}"/>
  </bookViews>
  <sheets>
    <sheet name="Cuadro RG 77" sheetId="8" r:id="rId1"/>
    <sheet name="EJEMPLO" sheetId="9" r:id="rId2"/>
    <sheet name="(00)RG 77 HASTA DEPRECIAR TOTAL" sheetId="17" r:id="rId3"/>
    <sheet name="(00)RG 77 HASTA DEPRECIAR T (2)" sheetId="18" r:id="rId4"/>
    <sheet name="(01) EJEMPLO HERRAMIENTAS RG 77" sheetId="10" r:id="rId5"/>
    <sheet name="(02) Bienes hasta el 31 12 2019" sheetId="12" r:id="rId6"/>
    <sheet name="(03) Venta de Bienes AF 6380" sheetId="14" r:id="rId7"/>
    <sheet name="(04) Vta bienes existentes" sheetId="15" r:id="rId8"/>
    <sheet name="(05) Bienes hasta el 31 12 2019" sheetId="13" r:id="rId9"/>
    <sheet name="(06) Bienes anter VR Ley 6380" sheetId="11" r:id="rId10"/>
  </sheets>
  <definedNames>
    <definedName name="_xlnm.Print_Area" localSheetId="0">'Cuadro RG 77'!$A$1:$V$42</definedName>
  </definedNames>
  <calcPr calcId="191029"/>
</workbook>
</file>

<file path=xl/calcChain.xml><?xml version="1.0" encoding="utf-8"?>
<calcChain xmlns="http://schemas.openxmlformats.org/spreadsheetml/2006/main">
  <c r="I57" i="14" l="1"/>
  <c r="H57" i="14"/>
  <c r="H55" i="14"/>
  <c r="H54" i="14"/>
  <c r="H45" i="14"/>
  <c r="H42" i="14"/>
  <c r="O26" i="14"/>
  <c r="N26" i="14"/>
  <c r="L26" i="14"/>
  <c r="K26" i="14"/>
  <c r="O19" i="14"/>
  <c r="N19" i="14"/>
  <c r="L19" i="14"/>
  <c r="K19" i="14"/>
  <c r="G19" i="14"/>
  <c r="G22" i="14" s="1"/>
  <c r="J19" i="14"/>
  <c r="O12" i="14"/>
  <c r="E73" i="10"/>
  <c r="E72" i="10"/>
  <c r="H57" i="10"/>
  <c r="L50" i="10"/>
  <c r="O46" i="10"/>
  <c r="O47" i="10"/>
  <c r="O45" i="10"/>
  <c r="N46" i="10"/>
  <c r="N47" i="10"/>
  <c r="N45" i="10"/>
  <c r="L47" i="10"/>
  <c r="K47" i="10"/>
  <c r="K46" i="10"/>
  <c r="L46" i="10" s="1"/>
  <c r="K45" i="10"/>
  <c r="L45" i="10" s="1"/>
  <c r="O39" i="10"/>
  <c r="O40" i="10"/>
  <c r="O38" i="10"/>
  <c r="N39" i="10"/>
  <c r="N40" i="10"/>
  <c r="N38" i="10"/>
  <c r="L40" i="10"/>
  <c r="L39" i="10"/>
  <c r="L38" i="10"/>
  <c r="K40" i="10"/>
  <c r="K39" i="10"/>
  <c r="K38" i="10"/>
  <c r="O32" i="10"/>
  <c r="O33" i="10"/>
  <c r="O31" i="10"/>
  <c r="N32" i="10"/>
  <c r="N33" i="10"/>
  <c r="N31" i="10"/>
  <c r="L32" i="10"/>
  <c r="L33" i="10"/>
  <c r="L31" i="10"/>
  <c r="K32" i="10"/>
  <c r="K33" i="10"/>
  <c r="K31" i="10"/>
  <c r="P24" i="10"/>
  <c r="O25" i="10"/>
  <c r="O26" i="10"/>
  <c r="O24" i="10"/>
  <c r="N25" i="10"/>
  <c r="N26" i="10"/>
  <c r="N24" i="10"/>
  <c r="L25" i="10"/>
  <c r="L26" i="10"/>
  <c r="L24" i="10"/>
  <c r="K25" i="10"/>
  <c r="P25" i="10" s="1"/>
  <c r="K26" i="10"/>
  <c r="K24" i="10"/>
  <c r="O18" i="10"/>
  <c r="O19" i="10"/>
  <c r="O17" i="10"/>
  <c r="N18" i="10"/>
  <c r="N19" i="10"/>
  <c r="N17" i="10"/>
  <c r="L18" i="10"/>
  <c r="L19" i="10"/>
  <c r="L17" i="10"/>
  <c r="K18" i="10"/>
  <c r="K19" i="10"/>
  <c r="K17" i="10"/>
  <c r="G18" i="10"/>
  <c r="G19" i="10"/>
  <c r="G17" i="10"/>
  <c r="I45" i="18"/>
  <c r="I44" i="18"/>
  <c r="H40" i="18"/>
  <c r="H37" i="18"/>
  <c r="H34" i="18"/>
  <c r="H31" i="18"/>
  <c r="C34" i="18"/>
  <c r="C31" i="18"/>
  <c r="D32" i="18" s="1"/>
  <c r="N11" i="18"/>
  <c r="M11" i="18"/>
  <c r="L11" i="18"/>
  <c r="K11" i="18"/>
  <c r="J11" i="18"/>
  <c r="N10" i="18"/>
  <c r="M10" i="18"/>
  <c r="L10" i="18"/>
  <c r="K10" i="18"/>
  <c r="G10" i="18"/>
  <c r="J10" i="18"/>
  <c r="I40" i="17"/>
  <c r="I39" i="17"/>
  <c r="H35" i="17"/>
  <c r="H32" i="17"/>
  <c r="H29" i="17"/>
  <c r="H26" i="17"/>
  <c r="H23" i="17"/>
  <c r="M15" i="17"/>
  <c r="L16" i="17"/>
  <c r="K15" i="17"/>
  <c r="J15" i="17"/>
  <c r="M14" i="17"/>
  <c r="L14" i="17"/>
  <c r="J14" i="17"/>
  <c r="K14" i="17" s="1"/>
  <c r="N13" i="17"/>
  <c r="M13" i="17"/>
  <c r="L13" i="17"/>
  <c r="J13" i="17"/>
  <c r="K13" i="17" s="1"/>
  <c r="N12" i="17"/>
  <c r="M12" i="17"/>
  <c r="L12" i="17"/>
  <c r="K12" i="17"/>
  <c r="J12" i="17"/>
  <c r="N11" i="17"/>
  <c r="M11" i="17"/>
  <c r="L11" i="17"/>
  <c r="O15" i="17"/>
  <c r="K11" i="17"/>
  <c r="G11" i="17"/>
  <c r="J11" i="17"/>
  <c r="N10" i="17"/>
  <c r="D36" i="17"/>
  <c r="C35" i="17"/>
  <c r="I58" i="10"/>
  <c r="C13" i="10"/>
  <c r="J34" i="10"/>
  <c r="M34" i="10"/>
  <c r="O13" i="10"/>
  <c r="O11" i="10"/>
  <c r="O12" i="10"/>
  <c r="O10" i="10"/>
  <c r="J41" i="10"/>
  <c r="M41" i="10"/>
  <c r="J48" i="10"/>
  <c r="M48" i="10"/>
  <c r="I46" i="18"/>
  <c r="D38" i="18"/>
  <c r="D35" i="18"/>
  <c r="D41" i="18"/>
  <c r="I35" i="18"/>
  <c r="I32" i="18"/>
  <c r="I24" i="17"/>
  <c r="D33" i="17"/>
  <c r="C32" i="17"/>
  <c r="N23" i="18"/>
  <c r="H21" i="18"/>
  <c r="I21" i="18" s="1"/>
  <c r="I20" i="18"/>
  <c r="J20" i="18" s="1"/>
  <c r="K20" i="18" s="1"/>
  <c r="O10" i="9"/>
  <c r="N10" i="9"/>
  <c r="S24" i="9"/>
  <c r="M6" i="12"/>
  <c r="O9" i="15"/>
  <c r="J7" i="15"/>
  <c r="K7" i="15" s="1"/>
  <c r="I16" i="15" s="1"/>
  <c r="J17" i="15" s="1"/>
  <c r="I7" i="15"/>
  <c r="J6" i="15"/>
  <c r="O6" i="15" s="1"/>
  <c r="M29" i="14"/>
  <c r="J29" i="14"/>
  <c r="G29" i="14"/>
  <c r="C29" i="14"/>
  <c r="D46" i="14"/>
  <c r="I43" i="14"/>
  <c r="D43" i="14"/>
  <c r="M22" i="14"/>
  <c r="J22" i="14"/>
  <c r="I46" i="14" s="1"/>
  <c r="C22" i="14"/>
  <c r="M15" i="14"/>
  <c r="J15" i="14"/>
  <c r="C15" i="14"/>
  <c r="G14" i="14"/>
  <c r="G13" i="14"/>
  <c r="G12" i="14"/>
  <c r="D33" i="11"/>
  <c r="D30" i="11"/>
  <c r="H29" i="11"/>
  <c r="I30" i="11" s="1"/>
  <c r="J6" i="13"/>
  <c r="E45" i="12"/>
  <c r="F44" i="12"/>
  <c r="F45" i="12" s="1"/>
  <c r="E41" i="12"/>
  <c r="F39" i="12"/>
  <c r="F40" i="12"/>
  <c r="I7" i="12"/>
  <c r="J7" i="12" s="1"/>
  <c r="O7" i="12" s="1"/>
  <c r="D16" i="12" s="1"/>
  <c r="O20" i="10" l="1"/>
  <c r="L15" i="17"/>
  <c r="N14" i="17"/>
  <c r="O14" i="17"/>
  <c r="N15" i="17"/>
  <c r="O13" i="17"/>
  <c r="P26" i="10"/>
  <c r="K41" i="10"/>
  <c r="K34" i="10"/>
  <c r="L41" i="10"/>
  <c r="D63" i="10" s="1"/>
  <c r="E64" i="10" s="1"/>
  <c r="N48" i="10"/>
  <c r="K48" i="10"/>
  <c r="J12" i="18"/>
  <c r="K12" i="18"/>
  <c r="N21" i="18"/>
  <c r="J21" i="18"/>
  <c r="K21" i="18" s="1"/>
  <c r="N20" i="18"/>
  <c r="K22" i="14"/>
  <c r="M7" i="15"/>
  <c r="I8" i="15" s="1"/>
  <c r="J8" i="15" s="1"/>
  <c r="K6" i="15"/>
  <c r="L6" i="15" s="1"/>
  <c r="L7" i="15" s="1"/>
  <c r="O7" i="15"/>
  <c r="K29" i="14"/>
  <c r="K15" i="14"/>
  <c r="G15" i="14"/>
  <c r="O6" i="13"/>
  <c r="K6" i="13"/>
  <c r="I7" i="13" s="1"/>
  <c r="J7" i="13" s="1"/>
  <c r="F41" i="12"/>
  <c r="E17" i="12"/>
  <c r="K7" i="12"/>
  <c r="P27" i="10" l="1"/>
  <c r="L48" i="10"/>
  <c r="D66" i="10" s="1"/>
  <c r="E67" i="10" s="1"/>
  <c r="E74" i="10"/>
  <c r="L53" i="10"/>
  <c r="O48" i="10"/>
  <c r="N41" i="10"/>
  <c r="O41" i="10"/>
  <c r="L34" i="10"/>
  <c r="N34" i="10"/>
  <c r="O27" i="10"/>
  <c r="N27" i="10"/>
  <c r="I27" i="17"/>
  <c r="L21" i="18"/>
  <c r="K8" i="15"/>
  <c r="I19" i="15" s="1"/>
  <c r="J20" i="15" s="1"/>
  <c r="O8" i="15"/>
  <c r="D19" i="15" s="1"/>
  <c r="E20" i="15" s="1"/>
  <c r="I23" i="15"/>
  <c r="D16" i="15"/>
  <c r="E17" i="15" s="1"/>
  <c r="O10" i="15"/>
  <c r="N29" i="14"/>
  <c r="L29" i="14"/>
  <c r="O29" i="14"/>
  <c r="L15" i="14"/>
  <c r="N15" i="14"/>
  <c r="O22" i="14"/>
  <c r="N22" i="14"/>
  <c r="L22" i="14"/>
  <c r="K7" i="13"/>
  <c r="O7" i="13"/>
  <c r="L6" i="13"/>
  <c r="L7" i="12"/>
  <c r="I16" i="12"/>
  <c r="J17" i="12" s="1"/>
  <c r="M7" i="12"/>
  <c r="I8" i="12" s="1"/>
  <c r="J8" i="12" s="1"/>
  <c r="O8" i="12" s="1"/>
  <c r="D60" i="10" l="1"/>
  <c r="E61" i="10" s="1"/>
  <c r="O34" i="10"/>
  <c r="H22" i="18"/>
  <c r="I22" i="18" s="1"/>
  <c r="N22" i="18" s="1"/>
  <c r="N24" i="18" s="1"/>
  <c r="I38" i="18"/>
  <c r="J22" i="18"/>
  <c r="K22" i="18" s="1"/>
  <c r="M8" i="15"/>
  <c r="O15" i="14"/>
  <c r="L8" i="15"/>
  <c r="I24" i="15" s="1"/>
  <c r="I25" i="15" s="1"/>
  <c r="I15" i="13"/>
  <c r="J16" i="13" s="1"/>
  <c r="D15" i="13"/>
  <c r="E16" i="13"/>
  <c r="L7" i="13"/>
  <c r="M7" i="13"/>
  <c r="I8" i="13" s="1"/>
  <c r="J8" i="13" s="1"/>
  <c r="D19" i="12"/>
  <c r="K8" i="12"/>
  <c r="L22" i="18" l="1"/>
  <c r="I41" i="18" s="1"/>
  <c r="K8" i="13"/>
  <c r="O8" i="13"/>
  <c r="L8" i="12"/>
  <c r="I19" i="12"/>
  <c r="J20" i="12" s="1"/>
  <c r="E20" i="12"/>
  <c r="M8" i="12"/>
  <c r="I9" i="12" s="1"/>
  <c r="J9" i="12" s="1"/>
  <c r="O9" i="12" s="1"/>
  <c r="I30" i="17" l="1"/>
  <c r="D18" i="13"/>
  <c r="E19" i="13" s="1"/>
  <c r="I22" i="13"/>
  <c r="M8" i="13"/>
  <c r="I18" i="13"/>
  <c r="J19" i="13" s="1"/>
  <c r="L8" i="13"/>
  <c r="I23" i="13" s="1"/>
  <c r="O9" i="13"/>
  <c r="O10" i="13" s="1"/>
  <c r="D22" i="12"/>
  <c r="K9" i="12"/>
  <c r="L9" i="12" l="1"/>
  <c r="I22" i="12"/>
  <c r="J23" i="12" s="1"/>
  <c r="E23" i="12"/>
  <c r="M9" i="12"/>
  <c r="I10" i="12" s="1"/>
  <c r="J10" i="12" s="1"/>
  <c r="O10" i="12" s="1"/>
  <c r="I24" i="13" l="1"/>
  <c r="D25" i="12"/>
  <c r="O11" i="12"/>
  <c r="K10" i="12"/>
  <c r="I33" i="17" l="1"/>
  <c r="L10" i="12"/>
  <c r="I25" i="12"/>
  <c r="J26" i="12" s="1"/>
  <c r="K11" i="12"/>
  <c r="I30" i="12" s="1"/>
  <c r="E26" i="12"/>
  <c r="I29" i="12"/>
  <c r="M10" i="12"/>
  <c r="C29" i="17" l="1"/>
  <c r="D30" i="17" s="1"/>
  <c r="I31" i="12"/>
  <c r="E34" i="12"/>
  <c r="F35" i="12" s="1"/>
  <c r="I36" i="17" l="1"/>
  <c r="I41" i="17"/>
  <c r="M22" i="11"/>
  <c r="J22" i="11"/>
  <c r="I33" i="11" s="1"/>
  <c r="G22" i="11"/>
  <c r="C22" i="11"/>
  <c r="K21" i="11"/>
  <c r="K20" i="11"/>
  <c r="L20" i="11" s="1"/>
  <c r="N20" i="11" s="1"/>
  <c r="K19" i="11"/>
  <c r="M15" i="11"/>
  <c r="J15" i="11"/>
  <c r="C15" i="11"/>
  <c r="G14" i="11"/>
  <c r="K14" i="11" s="1"/>
  <c r="L14" i="11" s="1"/>
  <c r="N14" i="11" s="1"/>
  <c r="G13" i="11"/>
  <c r="K13" i="11" s="1"/>
  <c r="G12" i="11"/>
  <c r="K12" i="11" s="1"/>
  <c r="G10" i="10"/>
  <c r="K10" i="10" s="1"/>
  <c r="Q24" i="9"/>
  <c r="G10" i="9"/>
  <c r="S15" i="9"/>
  <c r="S16" i="9"/>
  <c r="S17" i="9"/>
  <c r="S23" i="9"/>
  <c r="S10" i="9"/>
  <c r="R11" i="9"/>
  <c r="S11" i="9" s="1"/>
  <c r="R12" i="9"/>
  <c r="S12" i="9" s="1"/>
  <c r="R13" i="9"/>
  <c r="S13" i="9" s="1"/>
  <c r="R14" i="9"/>
  <c r="S14" i="9" s="1"/>
  <c r="R15" i="9"/>
  <c r="R16" i="9"/>
  <c r="R17" i="9"/>
  <c r="R18" i="9"/>
  <c r="S18" i="9" s="1"/>
  <c r="R19" i="9"/>
  <c r="S19" i="9" s="1"/>
  <c r="R20" i="9"/>
  <c r="S20" i="9" s="1"/>
  <c r="R21" i="9"/>
  <c r="S21" i="9" s="1"/>
  <c r="R22" i="9"/>
  <c r="S22" i="9" s="1"/>
  <c r="R23" i="9"/>
  <c r="R10" i="9"/>
  <c r="R24" i="9" s="1"/>
  <c r="G48" i="10"/>
  <c r="C48" i="10"/>
  <c r="C41" i="10"/>
  <c r="C34" i="10"/>
  <c r="M27" i="10"/>
  <c r="J27" i="10"/>
  <c r="C27" i="10"/>
  <c r="M20" i="10"/>
  <c r="J20" i="10"/>
  <c r="C20" i="10"/>
  <c r="G11" i="10"/>
  <c r="K11" i="10" s="1"/>
  <c r="L11" i="10" s="1"/>
  <c r="N11" i="10" s="1"/>
  <c r="G12" i="10"/>
  <c r="K12" i="10" s="1"/>
  <c r="L12" i="10" s="1"/>
  <c r="J13" i="10"/>
  <c r="K10" i="9" l="1"/>
  <c r="L13" i="11"/>
  <c r="N13" i="11" s="1"/>
  <c r="K15" i="11"/>
  <c r="L12" i="11"/>
  <c r="O12" i="11" s="1"/>
  <c r="O21" i="11"/>
  <c r="O14" i="11"/>
  <c r="K22" i="11"/>
  <c r="G15" i="11"/>
  <c r="L19" i="11"/>
  <c r="O19" i="11" s="1"/>
  <c r="L21" i="11"/>
  <c r="N21" i="11" s="1"/>
  <c r="O20" i="11"/>
  <c r="G41" i="10"/>
  <c r="G34" i="10"/>
  <c r="K27" i="10"/>
  <c r="G27" i="10"/>
  <c r="K20" i="10"/>
  <c r="G20" i="10"/>
  <c r="M13" i="10"/>
  <c r="N12" i="10"/>
  <c r="L10" i="10"/>
  <c r="K13" i="10"/>
  <c r="G13" i="10"/>
  <c r="L10" i="9" l="1"/>
  <c r="O22" i="11"/>
  <c r="L15" i="11"/>
  <c r="N12" i="11"/>
  <c r="N15" i="11" s="1"/>
  <c r="N19" i="11"/>
  <c r="N22" i="11" s="1"/>
  <c r="H38" i="11" s="1"/>
  <c r="L22" i="11"/>
  <c r="O13" i="11"/>
  <c r="L27" i="10"/>
  <c r="L20" i="10"/>
  <c r="N20" i="10"/>
  <c r="L13" i="10"/>
  <c r="N10" i="10"/>
  <c r="N13" i="10" s="1"/>
  <c r="D57" i="10" l="1"/>
  <c r="D54" i="10"/>
  <c r="E55" i="10" s="1"/>
  <c r="O15" i="11"/>
  <c r="E58" i="10" l="1"/>
  <c r="E68" i="10" s="1"/>
  <c r="D68" i="10"/>
  <c r="K22" i="9"/>
  <c r="K23" i="9"/>
  <c r="J24" i="9"/>
  <c r="C24" i="9"/>
  <c r="G23" i="9"/>
  <c r="G22" i="9"/>
  <c r="G21" i="9"/>
  <c r="K21" i="9" s="1"/>
  <c r="G20" i="9"/>
  <c r="K20" i="9" s="1"/>
  <c r="M19" i="9"/>
  <c r="G19" i="9"/>
  <c r="K19" i="9" s="1"/>
  <c r="M18" i="9"/>
  <c r="G18" i="9"/>
  <c r="K18" i="9" s="1"/>
  <c r="M17" i="9"/>
  <c r="G17" i="9"/>
  <c r="K17" i="9" s="1"/>
  <c r="M16" i="9"/>
  <c r="G16" i="9"/>
  <c r="K16" i="9" s="1"/>
  <c r="M15" i="9"/>
  <c r="G15" i="9"/>
  <c r="K15" i="9" s="1"/>
  <c r="M14" i="9"/>
  <c r="G14" i="9"/>
  <c r="K14" i="9" s="1"/>
  <c r="M13" i="9"/>
  <c r="G13" i="9"/>
  <c r="K13" i="9" s="1"/>
  <c r="M12" i="9"/>
  <c r="G12" i="9"/>
  <c r="K12" i="9" s="1"/>
  <c r="M11" i="9"/>
  <c r="G11" i="9"/>
  <c r="M10" i="9"/>
  <c r="G24" i="9" l="1"/>
  <c r="K11" i="9"/>
  <c r="M24" i="9"/>
  <c r="L23" i="9"/>
  <c r="L15" i="9"/>
  <c r="N15" i="9" s="1"/>
  <c r="L20" i="9"/>
  <c r="N20" i="9" s="1"/>
  <c r="L21" i="9"/>
  <c r="N21" i="9" s="1"/>
  <c r="L22" i="9"/>
  <c r="N22" i="9" s="1"/>
  <c r="L11" i="9"/>
  <c r="N11" i="9" s="1"/>
  <c r="L13" i="9"/>
  <c r="N13" i="9" s="1"/>
  <c r="L16" i="9"/>
  <c r="N16" i="9" s="1"/>
  <c r="K24" i="9"/>
  <c r="L17" i="9"/>
  <c r="N17" i="9" s="1"/>
  <c r="L18" i="9"/>
  <c r="N18" i="9" s="1"/>
  <c r="O23" i="9"/>
  <c r="N23" i="9"/>
  <c r="L12" i="9"/>
  <c r="N12" i="9" s="1"/>
  <c r="L14" i="9"/>
  <c r="N14" i="9" s="1"/>
  <c r="L19" i="9"/>
  <c r="N19" i="9" s="1"/>
  <c r="O22" i="9" l="1"/>
  <c r="O12" i="9"/>
  <c r="O19" i="9"/>
  <c r="O14" i="9"/>
  <c r="O16" i="9"/>
  <c r="O20" i="9"/>
  <c r="N24" i="9"/>
  <c r="L24" i="9"/>
  <c r="O18" i="9"/>
  <c r="O21" i="9"/>
  <c r="O13" i="9"/>
  <c r="O17" i="9"/>
  <c r="O11" i="9"/>
  <c r="O15" i="9"/>
  <c r="O24" i="9" l="1"/>
</calcChain>
</file>

<file path=xl/sharedStrings.xml><?xml version="1.0" encoding="utf-8"?>
<sst xmlns="http://schemas.openxmlformats.org/spreadsheetml/2006/main" count="566" uniqueCount="171">
  <si>
    <t>IDENTIFICADOR RUC</t>
  </si>
  <si>
    <t>DESDE</t>
  </si>
  <si>
    <t>HASTA</t>
  </si>
  <si>
    <t>RAZÓN SOCIAL O APELLIDOS/NOMBRES</t>
  </si>
  <si>
    <t>APELLIDOS / NOMBRES</t>
  </si>
  <si>
    <t>3. EJERCICIO FISCAL</t>
  </si>
  <si>
    <t>FORMULARIO UTILIZADO</t>
  </si>
  <si>
    <t>1. IDENTIFICACIÓN DEL CONTRIBUYENTE</t>
  </si>
  <si>
    <t>4- IDENTIFICACIÓN DEL REPRESENTANTE LEGAL</t>
  </si>
  <si>
    <t>5- IDENTIFICACIÓN DEL CONTADOR</t>
  </si>
  <si>
    <t>2. DATOS DE LA DECLARACIÓN JURADA</t>
  </si>
  <si>
    <t>Definiciones de las Columnas</t>
  </si>
  <si>
    <t>VALORES FISCALES</t>
  </si>
  <si>
    <t>VALORES CONTABLES</t>
  </si>
  <si>
    <t>IDENTIFICADOR RUC/CI</t>
  </si>
  <si>
    <t>CUADRO DE DEPRECIACIÓN DE BIENES DEL ACTIVO FIJO</t>
  </si>
  <si>
    <t>Descripción de los Bienes</t>
  </si>
  <si>
    <t>Valor de Costo o de Adquisición</t>
  </si>
  <si>
    <t>Fecha de Adquisición</t>
  </si>
  <si>
    <t xml:space="preserve">Coeficiente de Revalúo
</t>
  </si>
  <si>
    <t>BIENES</t>
  </si>
  <si>
    <t>Porcentaje de Valor Residual Fiscal</t>
  </si>
  <si>
    <t>Valor Residual Fiscal</t>
  </si>
  <si>
    <t>Años de Vida Útil Fiscal</t>
  </si>
  <si>
    <t xml:space="preserve">Años de Vida Útil Fiscal Restantes </t>
  </si>
  <si>
    <t>Valor  Fiscal Neto del Ejercicio Anterior</t>
  </si>
  <si>
    <t>Depreciación Fiscal Acumulada</t>
  </si>
  <si>
    <t>Valor Fiscal Neto al Cierre</t>
  </si>
  <si>
    <t>Valor Residual Contable</t>
  </si>
  <si>
    <t>Años de Vida Útil Contable</t>
  </si>
  <si>
    <t xml:space="preserve">Años de Vida Útil Contable Restantes </t>
  </si>
  <si>
    <t>Valor Contable Neto del Ejercicio Anterior</t>
  </si>
  <si>
    <t>Cuota Contable de Depreciación Anual</t>
  </si>
  <si>
    <t>Cuota de Depreciación Anual  no Deducible</t>
  </si>
  <si>
    <t>Depreciación Contable Acumulada</t>
  </si>
  <si>
    <t>Valor Contable Neto al Cierre</t>
  </si>
  <si>
    <t>N° ORDEN</t>
  </si>
  <si>
    <t>Cuota Fiscal de Depreciación Anual</t>
  </si>
  <si>
    <t>Valor Contable Revaluado cuando exista revalúo o el Valor Contable Neto del Ejercicio Anterior menos el Valor Residual Contable cuando no exista revalúo</t>
  </si>
  <si>
    <t>Valor Fiscal Revaluado
cuando el Poder Ejecutivo lo establezca 
o
 Valor Fiscal Neto del Ejercicio Anterior menos el Valor Residual Fiscal cuando no exista revalúo</t>
  </si>
  <si>
    <r>
      <t xml:space="preserve">1. Descripción de los Bienes: </t>
    </r>
    <r>
      <rPr>
        <sz val="10"/>
        <rFont val="Arial"/>
        <family val="2"/>
      </rPr>
      <t>Consignar detalladamente cada bien o partida, considerando para el efecto la fecha de adquisición y tipo de bien.</t>
    </r>
    <r>
      <rPr>
        <b/>
        <sz val="10"/>
        <rFont val="Arial"/>
        <family val="2"/>
      </rPr>
      <t xml:space="preserve"> </t>
    </r>
  </si>
  <si>
    <r>
      <t xml:space="preserve">2. Valor de Costo o de Adquisición: </t>
    </r>
    <r>
      <rPr>
        <sz val="10"/>
        <rFont val="Arial"/>
        <family val="2"/>
      </rPr>
      <t>Consignar el valor de compra en guaraníes de cada bien, conforme a la documentación de respaldo.</t>
    </r>
  </si>
  <si>
    <r>
      <t>3. Fecha de Adquisición:</t>
    </r>
    <r>
      <rPr>
        <sz val="10"/>
        <rFont val="Arial"/>
        <family val="2"/>
      </rPr>
      <t xml:space="preserve"> Consignar la fecha que consta en el documento respaldatorio de compra de cada uno de los bienes. </t>
    </r>
  </si>
  <si>
    <r>
      <t xml:space="preserve">4. Coeficiente de Revalúo: </t>
    </r>
    <r>
      <rPr>
        <sz val="10"/>
        <rFont val="Arial"/>
        <family val="2"/>
      </rPr>
      <t>Consignar el coeficiente de Revalúo para cada tipo de bien conforme a los valores establecidos por el Poder Ejecutivo</t>
    </r>
    <r>
      <rPr>
        <b/>
        <sz val="10"/>
        <rFont val="Arial"/>
        <family val="2"/>
      </rPr>
      <t xml:space="preserve">. </t>
    </r>
    <r>
      <rPr>
        <sz val="10"/>
        <rFont val="Arial"/>
        <family val="2"/>
      </rPr>
      <t>(Se consignará únicamente cuando el Poder Ejecutivo lo establezca, conforme al último párrafo del Art. 11 de la Ley N° 6380/19)</t>
    </r>
  </si>
  <si>
    <r>
      <t xml:space="preserve">5. Porcentaje de Valor Residual Fiscal: </t>
    </r>
    <r>
      <rPr>
        <sz val="10"/>
        <rFont val="Arial"/>
        <family val="2"/>
      </rPr>
      <t>Consignar el porcentaje correspondiente al valor residual conforme con lo establecido en la normativa vigente para cada tipo de bien.</t>
    </r>
  </si>
  <si>
    <r>
      <t xml:space="preserve">8. Años de Vida Útil Fiscal Restantes: </t>
    </r>
    <r>
      <rPr>
        <sz val="10"/>
        <rFont val="Arial"/>
        <family val="2"/>
      </rPr>
      <t>Consignar los años de vida útil (fiscal) restantes al término del ejercicio fiscal que se liquida.</t>
    </r>
  </si>
  <si>
    <r>
      <t>10. Valor Fiscal Revaluado cuando el Poder Ejecutivo lo establezca o Valor Fiscal Neto del Ejercicio Anterior menos el Valor Residual Fiscal cuando no exista revalúo:</t>
    </r>
    <r>
      <rPr>
        <sz val="10"/>
        <rFont val="Arial"/>
        <family val="2"/>
      </rPr>
      <t xml:space="preserve"> Consignar el valor que resulte de multiplicar: el resultado de la diferencia entre el Valor Fiscal Neto del Ejercicio Anterior y el Valor Residual Fiscal, por el Coeficiente de Revalúo, cuando lo establezca en forma obligatoria el Poder Ejecutivo. [(valor de la columna 9 - valor de la columna 6) x valor de la columna 4]. 
Caso contrario, si no existe revalúo, consignar la diferencia entre el Valor Fiscal Neto del Ejercicio Anterior y el Valor Residual Fiscal (valor de la columna 9 - valor de la columna 6).</t>
    </r>
  </si>
  <si>
    <r>
      <t xml:space="preserve">11. Cuota Fiscal de Depreciación Anual: </t>
    </r>
    <r>
      <rPr>
        <sz val="10"/>
        <rFont val="Arial"/>
        <family val="2"/>
      </rPr>
      <t>Consignar el valor que resulte de dividir el "Valor Fiscal Revaluado o Valor Fiscal Neto del Ejercicio Anterior menos el Valor Residual Fiscal", según el caso</t>
    </r>
    <r>
      <rPr>
        <b/>
        <sz val="10"/>
        <rFont val="Arial"/>
        <family val="2"/>
      </rPr>
      <t>,</t>
    </r>
    <r>
      <rPr>
        <sz val="10"/>
        <rFont val="Arial"/>
        <family val="2"/>
      </rPr>
      <t xml:space="preserve"> por el número de años de Vida Útil Fiscal restantes, incluido el que se liquida [valor de la columna 10 </t>
    </r>
    <r>
      <rPr>
        <b/>
        <sz val="10"/>
        <rFont val="Arial"/>
        <family val="2"/>
      </rPr>
      <t>/</t>
    </r>
    <r>
      <rPr>
        <sz val="10"/>
        <rFont val="Arial"/>
        <family val="2"/>
      </rPr>
      <t xml:space="preserve"> (valor de la columna 8 +1)].</t>
    </r>
  </si>
  <si>
    <r>
      <t xml:space="preserve">12. Depreciación Fiscal Acumulada: </t>
    </r>
    <r>
      <rPr>
        <sz val="10"/>
        <rFont val="Arial"/>
        <family val="2"/>
      </rPr>
      <t>Consignar la suma de las Cuotas de Depreciación Fiscal de cada año, incluyendo el que se liquida (valor de la columna 11 del ejercicio fiscal que se liquida + valor de la columna 12 del ejercicio anterior). Para los bienes adquiridos antes de la entrada en vigencia de la Ley N° 6380/2019, consignar las depreciaciones acumuladas al 31/12/2019, 30/04/2020 o 30/06/2020, incluyendo la del año que se liquida.</t>
    </r>
  </si>
  <si>
    <r>
      <t xml:space="preserve">13. Valor Fiscal Neto al Cierre: </t>
    </r>
    <r>
      <rPr>
        <sz val="10"/>
        <rFont val="Arial"/>
        <family val="2"/>
      </rPr>
      <t xml:space="preserve">Consignar el monto resultante de la sumatoria del "Valor Fiscal Revaluado o Valor Fiscal Neto del Ejercicio Anterior menos el Valor Residual Fiscal" y el "Valor Residual Fiscal" menos el valor de la Cuota Fiscal de Depreciación Anual del ejercicio que se liquida (valor de la columna 10 + valor de la columna 6 -  valor de la columna 11). </t>
    </r>
  </si>
  <si>
    <r>
      <t xml:space="preserve">14. Valor Residual Contable: </t>
    </r>
    <r>
      <rPr>
        <sz val="10"/>
        <rFont val="Arial"/>
        <family val="2"/>
      </rPr>
      <t>Consignar el valor residual estimado contablemente por el contribuyente.</t>
    </r>
  </si>
  <si>
    <r>
      <t xml:space="preserve">15. Años de Vida Útil Contable: </t>
    </r>
    <r>
      <rPr>
        <sz val="10"/>
        <rFont val="Arial"/>
        <family val="2"/>
      </rPr>
      <t>Consignar los años durante los cuales el bien puede ser utilizado o pueda generar renta a criterio de la empresa.</t>
    </r>
  </si>
  <si>
    <r>
      <t>16. Años de Vida Útil Contable Restantes:</t>
    </r>
    <r>
      <rPr>
        <sz val="10"/>
        <rFont val="Arial"/>
        <family val="2"/>
      </rPr>
      <t xml:space="preserve"> Consignar los años de vida útil (contable) restantes al término del ejercicio fiscal que se liquida.</t>
    </r>
  </si>
  <si>
    <r>
      <t xml:space="preserve">17. Valor Contable Neto del Ejercicio Anterior: </t>
    </r>
    <r>
      <rPr>
        <sz val="10"/>
        <rFont val="Arial"/>
        <family val="2"/>
      </rPr>
      <t>Trasladar del ejercicio anterior, los valores consignados en la columna 22 (Valor Contable Neto al Cierre). En caso que los bienes hayan sido adquiridos en el transcurso del ejercicio, este valor debe coincidir con lo registrado en la columna 2 (Valor del Costo de Adquisición).</t>
    </r>
    <r>
      <rPr>
        <b/>
        <sz val="10"/>
        <rFont val="Arial"/>
        <family val="2"/>
      </rPr>
      <t xml:space="preserve"> </t>
    </r>
    <r>
      <rPr>
        <sz val="10"/>
        <rFont val="Arial"/>
        <family val="2"/>
      </rPr>
      <t>Para los bienes adquiridos antes de la entrada en vigencia de la Ley N° 6380/2019, consignar el Valor Contable Neto al Cierre del ejercicio anterior.</t>
    </r>
  </si>
  <si>
    <r>
      <t xml:space="preserve">18. Valor Contable Revaluado cuando exista revalúo o el Valor Contable Neto del Ejercicio Anterior menos el Valor Residual Contable cuando no exista revalúo: </t>
    </r>
    <r>
      <rPr>
        <sz val="10"/>
        <rFont val="Arial"/>
        <family val="2"/>
      </rPr>
      <t>Consignar el valor que resulte de multiplicar: el resultado de la diferencia entre el Valor Contable Neto del Ejercicio Anterior y el Valor Residual Contable, por el Coeficiente de Revalúo, cuando exista revalúo [(valor de la columna 17 - valor de la columna 14) x el valor de la columna 4].</t>
    </r>
    <r>
      <rPr>
        <b/>
        <sz val="10"/>
        <rFont val="Arial"/>
        <family val="2"/>
      </rPr>
      <t xml:space="preserve">
</t>
    </r>
    <r>
      <rPr>
        <sz val="10"/>
        <rFont val="Arial"/>
        <family val="2"/>
      </rPr>
      <t>Caso contrario, si no existe revalúo, consignar la diferencia entre el Valor Contable Neto del Ejercicio Anterior y el Valor Residual Contable (valor de la columna 17 - valor de la columna 14).</t>
    </r>
  </si>
  <si>
    <r>
      <t>19. Cuota Contable de Depreciación Anual:</t>
    </r>
    <r>
      <rPr>
        <sz val="10"/>
        <rFont val="Arial"/>
        <family val="2"/>
      </rPr>
      <t xml:space="preserve"> Consignar el valor que resulte de dividir el "Valor Contable Revaluado o Valor Contable Neto del Ejercicio Anterior menos el Valor Residual Contable", por el número de años de Vida Útil Contable restantes, incluido el que se liquida [valor de la columna 18 / (valor de la columna 16 +1)].</t>
    </r>
  </si>
  <si>
    <r>
      <t xml:space="preserve">20. Cuota de Depreciación Anual no Deducible: </t>
    </r>
    <r>
      <rPr>
        <sz val="10"/>
        <rFont val="Arial"/>
        <family val="2"/>
      </rPr>
      <t>Consignar la diferencia entre la Cuota Contable de Depreciación Anual y la Cuota Fiscal de Depreciación Anual; cuando la contable sea mayor que la Fiscal. Caso contrario consignar  "0". (valor de la columna 19 - valor de la columna 11).</t>
    </r>
  </si>
  <si>
    <r>
      <t xml:space="preserve">21. Depreciación Contable Acumulada: </t>
    </r>
    <r>
      <rPr>
        <sz val="10"/>
        <rFont val="Arial"/>
        <family val="2"/>
      </rPr>
      <t>Consignar la suma de las Cuotas de Depreciación Contable de cada año, incluyendo el que se liquida (valor de la columna 19 del ejercicio fiscal que se liquida + valor de la columna 21 del ejercicio anterior). Para los bienes adquiridos antes de la entrada en vigencia de la Ley N° 6380/2019, consignar las depreciaciones acumuladas al 31/12/2019, 30/04/2020 o 30/06/2020, incluyendo la del año que se liquida.</t>
    </r>
  </si>
  <si>
    <r>
      <t xml:space="preserve">22. Valor Contable Neto al Cierre: </t>
    </r>
    <r>
      <rPr>
        <sz val="10"/>
        <rFont val="Arial"/>
        <family val="2"/>
      </rPr>
      <t>Consignar el monto resultante de la sumatoria del "Valor Contable Revaluado o Valor Contable Neto del Ejercicio Anterior menos el Valor Residual Contable" y el Valor Residual Contable menos el valor de la Cuota Contable de Depreciación Anual del ejercicio que se liquida (valor de la columna 18 + valor de la columna 14 - valor de la columna 19). La sumatoria o total de esta columna deberá coincidir con los respectivos saldos de las cuentas del Balance General.</t>
    </r>
  </si>
  <si>
    <r>
      <t xml:space="preserve">6. Valor Residual Fiscal: </t>
    </r>
    <r>
      <rPr>
        <sz val="10"/>
        <rFont val="Arial"/>
        <family val="2"/>
      </rPr>
      <t xml:space="preserve">Consignar el valor que resulte de multiplicar el Valor de Costo o de Adquisición por el Porcentaje de Valor Residual Fiscal. </t>
    </r>
    <r>
      <rPr>
        <b/>
        <sz val="10"/>
        <color rgb="FFFF0000"/>
        <rFont val="Arial"/>
        <family val="2"/>
      </rPr>
      <t>Para los bienes adquiridos antes de la vigencia de la Ley N° 6380/2019 multiplicar el Valor fiscal Neto al Cierre (31/12/2019, 30/04/2020 o 30/06/2020), por el Porcentaje del Valor Residual Fiscal.</t>
    </r>
  </si>
  <si>
    <r>
      <t xml:space="preserve">7. Años de Vida Útil Fiscal: </t>
    </r>
    <r>
      <rPr>
        <sz val="10"/>
        <rFont val="Arial"/>
        <family val="2"/>
      </rPr>
      <t xml:space="preserve">Consignar los años de vida útil conforme con lo establecido en la normativa vigente para cada tipo de bien. </t>
    </r>
    <r>
      <rPr>
        <b/>
        <sz val="10"/>
        <color rgb="FFFF0000"/>
        <rFont val="Arial"/>
        <family val="2"/>
      </rPr>
      <t xml:space="preserve">Los bienes adquiridos antes de la entrada en vigencia de la Ley N° 6380/2019 y existentes al 31/12/2019, 30/04/2020 o 30/06/2020 proseguirán con el cómputo de la cantidad de años de vida útil determinada de acuerdo con las normas reglamentarias vigentes al momento de su adquisición.  </t>
    </r>
  </si>
  <si>
    <r>
      <t xml:space="preserve">9. Valor Fiscal Neto del Ejercicio Anterior: </t>
    </r>
    <r>
      <rPr>
        <sz val="10"/>
        <rFont val="Arial"/>
        <family val="2"/>
      </rPr>
      <t xml:space="preserve">Trasladar del ejercicio anterior, los valores consignados en la columna 13 (Valor Fiscal Neto al Cierre). En caso que los bienes hayan sido adquiridos en el transcurso del ejercicio, </t>
    </r>
    <r>
      <rPr>
        <b/>
        <sz val="10"/>
        <color rgb="FFFF0000"/>
        <rFont val="Arial"/>
        <family val="2"/>
      </rPr>
      <t xml:space="preserve">este valor debe coincidir con lo registrado en la columna 2 (Valor del Costo o de Adquisición). </t>
    </r>
    <r>
      <rPr>
        <sz val="10"/>
        <rFont val="Arial"/>
        <family val="2"/>
      </rPr>
      <t>Para los bienes adquiridos antes de la entrada en vigencia de la Ley N° 6380/2019, consignar el Valor Fiscal Neto al Cierre del ejercicio anterior.</t>
    </r>
  </si>
  <si>
    <t>Calculo Auxiliar
Deprec acumulada hasta el 31/12</t>
  </si>
  <si>
    <t>EDIFICIOS</t>
  </si>
  <si>
    <t>TOTAL EDIFICIOS</t>
  </si>
  <si>
    <t>Columna 9x5</t>
  </si>
  <si>
    <t>X2</t>
  </si>
  <si>
    <t>X3</t>
  </si>
  <si>
    <t>X4</t>
  </si>
  <si>
    <t>X5</t>
  </si>
  <si>
    <t>X6</t>
  </si>
  <si>
    <t>X7</t>
  </si>
  <si>
    <t>X8</t>
  </si>
  <si>
    <t>X9</t>
  </si>
  <si>
    <t>X10</t>
  </si>
  <si>
    <t>X11</t>
  </si>
  <si>
    <t>X12</t>
  </si>
  <si>
    <t>X13</t>
  </si>
  <si>
    <t>X14</t>
  </si>
  <si>
    <t>X15</t>
  </si>
  <si>
    <t xml:space="preserve">con revaluo: 
[(columna 9 - columna 6) x columna 4]. </t>
  </si>
  <si>
    <t>Sin Revalúo:
(columna 9 - columna 6).</t>
  </si>
  <si>
    <t>[columna 10 / (columna 8 +1)].</t>
  </si>
  <si>
    <t>(columna 11 del ejercicio fiscal que se liquida +  columna 12 del ejercicio anterior)</t>
  </si>
  <si>
    <t xml:space="preserve">CA </t>
  </si>
  <si>
    <t>Col 12 Año Anterior</t>
  </si>
  <si>
    <t>(columna 10 + columna 6 -  columna 11)</t>
  </si>
  <si>
    <t>x1</t>
  </si>
  <si>
    <t>x2</t>
  </si>
  <si>
    <t>x3</t>
  </si>
  <si>
    <t>HERRAMIENTAS</t>
  </si>
  <si>
    <t>Depreciable</t>
  </si>
  <si>
    <t>solo el primer año se calcula</t>
  </si>
  <si>
    <t>Saldo fiscal proviene del saldo ejercicio anterior</t>
  </si>
  <si>
    <t>Depreciación Acumulada proviene del saldo ejercicio anterior</t>
  </si>
  <si>
    <t>1. Descripción de los Bienes</t>
  </si>
  <si>
    <t>2. Valor de Costo o de Adquisición</t>
  </si>
  <si>
    <t>3. Fecha de Adquisición</t>
  </si>
  <si>
    <t>4. Coeficiente de Revalúo</t>
  </si>
  <si>
    <t xml:space="preserve">VALORES FISCALES </t>
  </si>
  <si>
    <t>5. Años de Vida Útil</t>
  </si>
  <si>
    <t>6. Años de Vida Útil Restante</t>
  </si>
  <si>
    <t>7. Valor  Fiscal Neto  del Ejercicio Anterior</t>
  </si>
  <si>
    <t>8. Valor Fiscal Revaluado</t>
  </si>
  <si>
    <t>9. Cuota Fiscal
de Depreciación
Anual</t>
  </si>
  <si>
    <t>10. Depreciación Fiscal Acumulada</t>
  </si>
  <si>
    <t>11. Valor Fiscal Neto al Cierre</t>
  </si>
  <si>
    <t>EQUIPOS DE INFORMATICA</t>
  </si>
  <si>
    <t>1 Computadora P500, 32 MB</t>
  </si>
  <si>
    <t>Depr. Del ejerc</t>
  </si>
  <si>
    <t>Equipos de informatica</t>
  </si>
  <si>
    <t>Depr Acumulada</t>
  </si>
  <si>
    <t>a Reserva rev Ley 125</t>
  </si>
  <si>
    <t>Asientos Reserva de revalúo</t>
  </si>
  <si>
    <t>Asientos Depreciación</t>
  </si>
  <si>
    <t>CA Valor Revalúo</t>
  </si>
  <si>
    <t>Saldo en Balance al 31/12/2019</t>
  </si>
  <si>
    <t>Equipo de informatica</t>
  </si>
  <si>
    <t>(-) Depreciación Acumulada</t>
  </si>
  <si>
    <t>(=) Valor en Balance</t>
  </si>
  <si>
    <t>(**)</t>
  </si>
  <si>
    <r>
      <rPr>
        <b/>
        <sz val="11"/>
        <color rgb="FFFF0000"/>
        <rFont val="Calibri"/>
        <family val="2"/>
        <scheme val="minor"/>
      </rPr>
      <t>(**)</t>
    </r>
    <r>
      <rPr>
        <sz val="11"/>
        <rFont val="Calibri"/>
        <family val="2"/>
        <scheme val="minor"/>
      </rPr>
      <t xml:space="preserve"> Suma de todas las depreciaciones</t>
    </r>
  </si>
  <si>
    <r>
      <rPr>
        <b/>
        <sz val="11"/>
        <color rgb="FFFF0000"/>
        <rFont val="Calibri"/>
        <family val="2"/>
        <scheme val="minor"/>
      </rPr>
      <t>(*)</t>
    </r>
    <r>
      <rPr>
        <sz val="11"/>
        <rFont val="Calibri"/>
        <family val="2"/>
        <scheme val="minor"/>
      </rPr>
      <t xml:space="preserve"> Suma del valor de compra + Revaluos de cada año</t>
    </r>
  </si>
  <si>
    <t>(*)</t>
  </si>
  <si>
    <r>
      <t>Bienes con valor cero al 31/12/2019 - "</t>
    </r>
    <r>
      <rPr>
        <b/>
        <u/>
        <sz val="16"/>
        <color rgb="FFFF0000"/>
        <rFont val="Calibri"/>
        <family val="2"/>
        <scheme val="minor"/>
      </rPr>
      <t>No</t>
    </r>
    <r>
      <rPr>
        <b/>
        <u/>
        <sz val="16"/>
        <rFont val="Calibri"/>
        <family val="2"/>
        <scheme val="minor"/>
      </rPr>
      <t xml:space="preserve"> se debe Hallar el Valor Residual"</t>
    </r>
  </si>
  <si>
    <t>Obs.: seguira en el cuadro y balance hasta tanto se de de baja por obsolescencia o por pérdida</t>
  </si>
  <si>
    <t>Depreciación Acumulada</t>
  </si>
  <si>
    <t>a Equipos de informática</t>
  </si>
  <si>
    <t>Asiento Baja por obsolescencia o pérdida</t>
  </si>
  <si>
    <t>Asiento Venta del activo totalmente depreciado</t>
  </si>
  <si>
    <t>Caja/Banco</t>
  </si>
  <si>
    <t>a Venta de Activo</t>
  </si>
  <si>
    <t>a IVA DF</t>
  </si>
  <si>
    <t>No tiene costo porque está totalmente depreciado</t>
  </si>
  <si>
    <t>Costo Bienes del activo</t>
  </si>
  <si>
    <t>a Equipos de Informática</t>
  </si>
  <si>
    <t>Bienes con valor cero al 31/12/2019 - "Hallar el Valor Residual"</t>
  </si>
  <si>
    <t>EQUIPOS DE INFORMÁTICA</t>
  </si>
  <si>
    <t>TRANSPORTE TERRESTRE</t>
  </si>
  <si>
    <t xml:space="preserve">Vehículo kia </t>
  </si>
  <si>
    <t>Se vendió en junio de 2022</t>
  </si>
  <si>
    <t>Precio de venta "excluido IVA"</t>
  </si>
  <si>
    <t>Valor residual</t>
  </si>
  <si>
    <t>Obs: no se cambia los años de vida util de los bienes existentes al 31/12/2019 solamente se debe hallar el valor residual</t>
  </si>
  <si>
    <t>Saldo en Balance al 31/12/2021</t>
  </si>
  <si>
    <t>Bienes del Activo Comprados a partir del 2020</t>
  </si>
  <si>
    <t>Depreciación del bien hasta finalizar los años de vida util</t>
  </si>
  <si>
    <t>(-) Depreciación acumulada</t>
  </si>
  <si>
    <t>a Reserva rev Ley 6380</t>
  </si>
  <si>
    <t>a Reserva rev Ley 6380/19</t>
  </si>
  <si>
    <t>(=) Saldo en balance</t>
  </si>
  <si>
    <r>
      <t>Bienes del Activo Comprados</t>
    </r>
    <r>
      <rPr>
        <b/>
        <u/>
        <sz val="18"/>
        <color rgb="FFFF0000"/>
        <rFont val="Calibri"/>
        <family val="2"/>
        <scheme val="minor"/>
      </rPr>
      <t xml:space="preserve"> antes de la Ley 6380/19</t>
    </r>
  </si>
  <si>
    <t>AL 31/12/2019 - CUADRO SEGÚN RG 94/16</t>
  </si>
  <si>
    <t>CUADRO SEGÚN RG 77/2020</t>
  </si>
  <si>
    <t>TOTAL HERRAMIENTAS</t>
  </si>
  <si>
    <t>Herramientas x1</t>
  </si>
  <si>
    <t>Herramientas x2</t>
  </si>
  <si>
    <t>Herramientas x3</t>
  </si>
  <si>
    <t>CA Revaluo</t>
  </si>
  <si>
    <t>Herramientas</t>
  </si>
  <si>
    <t>TOTAL Herramientas</t>
  </si>
  <si>
    <t>Equipos de informática</t>
  </si>
  <si>
    <t>TOTAL Equipos de informática</t>
  </si>
  <si>
    <t>TOTAL Transportes</t>
  </si>
  <si>
    <t>Venta de Vehiculo</t>
  </si>
  <si>
    <t>Asiento costo</t>
  </si>
  <si>
    <t>IVA DF</t>
  </si>
  <si>
    <t>Transporte terrestre</t>
  </si>
  <si>
    <t>Costo Transporte Terrestre</t>
  </si>
  <si>
    <t>Depreciaciones Acumuladas</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</si>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</sst>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64" formatCode="_(* #,##0.00_);_(* \(#,##0.00\);_(* \-??_);_(@_)"/>
    <numFmt numFmtId="165" formatCode="_(* #,##0_);_(* \(#,##0\);_(* \-??_);_(@_)"/>
    <numFmt numFmtId="166" formatCode="_(* #,##0.0000_);_(* \(#,##0.0000\);_(* \-??_);_(@_)"/>
    <numFmt numFmtId="167" formatCode="#,##0.00000"/>
    <numFmt numFmtId="168" formatCode="dd&quot;/&quot;mm&quot;/&quot;yy"/>
    <numFmt numFmtId="169" formatCode="_(* #,##0_);_(* \(#,##0\);_(* &quot;-&quot;_);_(@_)"/>
    <numFmt numFmtId="171" formatCode="#,##0.00000_);\(#,##0.00000\)"/>
    <numFmt numFmtId="174" formatCode="0.000"/>
  </numFmts>
  <fonts count="56" x14ac:knownFonts="1">
    <font>
      <sz val="10"/>
      <name val="Arial"/>
      <family val="2"/>
    </font>
    <font>
      <sz val="11"/>
      <color indexed="8"/>
      <name val="Calibri"/>
      <family val="2"/>
      <charset val="1"/>
    </font>
    <font>
      <sz val="8"/>
      <name val="Arial"/>
      <family val="2"/>
    </font>
    <font>
      <sz val="10"/>
      <name val="Arial"/>
      <family val="2"/>
    </font>
    <font>
      <b/>
      <sz val="6"/>
      <name val="Arial"/>
      <family val="2"/>
    </font>
    <font>
      <sz val="6"/>
      <name val="Arial"/>
      <family val="2"/>
    </font>
    <font>
      <b/>
      <sz val="9"/>
      <name val="Arial"/>
      <family val="2"/>
    </font>
    <font>
      <b/>
      <sz val="8"/>
      <name val="Arial"/>
      <family val="2"/>
    </font>
    <font>
      <b/>
      <u/>
      <sz val="9"/>
      <name val="Arial"/>
      <family val="2"/>
    </font>
    <font>
      <b/>
      <sz val="10"/>
      <name val="Arial"/>
      <family val="2"/>
    </font>
    <font>
      <b/>
      <sz val="8"/>
      <color rgb="FF0000FF"/>
      <name val="Arial"/>
      <family val="2"/>
    </font>
    <font>
      <b/>
      <sz val="10"/>
      <color rgb="FF0000FF"/>
      <name val="Arial"/>
      <family val="2"/>
    </font>
    <font>
      <b/>
      <sz val="10"/>
      <color rgb="FF00B050"/>
      <name val="Arial"/>
      <family val="2"/>
    </font>
    <font>
      <b/>
      <sz val="12"/>
      <name val="Arial"/>
      <family val="2"/>
    </font>
    <font>
      <b/>
      <sz val="7"/>
      <name val="Arial"/>
      <family val="2"/>
    </font>
    <font>
      <sz val="7"/>
      <name val="Arial"/>
      <family val="2"/>
    </font>
    <font>
      <b/>
      <sz val="10"/>
      <color rgb="FFFF0000"/>
      <name val="Arial"/>
      <family val="2"/>
    </font>
    <font>
      <sz val="8.0500000000000007"/>
      <color indexed="8"/>
      <name val="Arial"/>
      <family val="2"/>
    </font>
    <font>
      <sz val="9"/>
      <name val="Arial"/>
      <family val="2"/>
    </font>
    <font>
      <b/>
      <sz val="12"/>
      <color indexed="8"/>
      <name val="Calibri"/>
      <family val="2"/>
      <scheme val="minor"/>
    </font>
    <font>
      <sz val="12"/>
      <name val="Calibri"/>
      <family val="2"/>
      <scheme val="minor"/>
    </font>
    <font>
      <sz val="12"/>
      <color indexed="8"/>
      <name val="Calibri"/>
      <family val="2"/>
      <scheme val="minor"/>
    </font>
    <font>
      <b/>
      <sz val="12"/>
      <name val="Calibri"/>
      <family val="2"/>
      <scheme val="minor"/>
    </font>
    <font>
      <b/>
      <sz val="9"/>
      <color theme="1"/>
      <name val="Arial"/>
      <family val="2"/>
    </font>
    <font>
      <b/>
      <sz val="8"/>
      <color theme="1"/>
      <name val="Arial"/>
      <family val="2"/>
    </font>
    <font>
      <b/>
      <sz val="10"/>
      <name val="Calibri"/>
      <family val="2"/>
      <scheme val="minor"/>
    </font>
    <font>
      <b/>
      <sz val="8"/>
      <name val="Calibri"/>
      <family val="2"/>
      <scheme val="minor"/>
    </font>
    <font>
      <b/>
      <sz val="11"/>
      <name val="Calibri"/>
      <family val="2"/>
      <scheme val="minor"/>
    </font>
    <font>
      <sz val="11"/>
      <color indexed="8"/>
      <name val="Calibri"/>
      <family val="2"/>
      <scheme val="minor"/>
    </font>
    <font>
      <sz val="11"/>
      <name val="Calibri"/>
      <family val="2"/>
      <scheme val="minor"/>
    </font>
    <font>
      <sz val="11"/>
      <color rgb="FF333333"/>
      <name val="Calibri"/>
      <family val="2"/>
      <scheme val="minor"/>
    </font>
    <font>
      <b/>
      <sz val="14"/>
      <name val="Calibri"/>
      <family val="2"/>
      <scheme val="minor"/>
    </font>
    <font>
      <b/>
      <sz val="16"/>
      <name val="Calibri"/>
      <family val="2"/>
      <scheme val="minor"/>
    </font>
    <font>
      <b/>
      <u/>
      <sz val="16"/>
      <name val="Calibri"/>
      <family val="2"/>
      <scheme val="minor"/>
    </font>
    <font>
      <b/>
      <sz val="11"/>
      <color rgb="FFFF0000"/>
      <name val="Calibri"/>
      <family val="2"/>
      <scheme val="minor"/>
    </font>
    <font>
      <b/>
      <u/>
      <sz val="16"/>
      <color rgb="FFFF0000"/>
      <name val="Calibri"/>
      <family val="2"/>
      <scheme val="minor"/>
    </font>
    <font>
      <b/>
      <u/>
      <sz val="12"/>
      <name val="Calibri"/>
      <family val="2"/>
      <scheme val="minor"/>
    </font>
    <font>
      <sz val="12"/>
      <name val="Arial"/>
      <family val="2"/>
    </font>
    <font>
      <sz val="14"/>
      <name val="Calibri"/>
      <family val="2"/>
      <scheme val="minor"/>
    </font>
    <font>
      <b/>
      <sz val="16"/>
      <name val="Arial"/>
      <family val="2"/>
    </font>
    <font>
      <sz val="14"/>
      <name val="Arial"/>
      <family val="2"/>
    </font>
    <font>
      <sz val="16"/>
      <name val="Arial"/>
      <family val="2"/>
    </font>
    <font>
      <u/>
      <sz val="16"/>
      <color theme="8"/>
      <name val="Arial"/>
      <family val="2"/>
    </font>
    <font>
      <sz val="14"/>
      <color indexed="8"/>
      <name val="Calibri"/>
      <family val="2"/>
      <scheme val="minor"/>
    </font>
    <font>
      <b/>
      <sz val="14"/>
      <color indexed="8"/>
      <name val="Calibri"/>
      <family val="2"/>
      <scheme val="minor"/>
    </font>
    <font>
      <b/>
      <sz val="16"/>
      <color indexed="8"/>
      <name val="Calibri"/>
      <family val="2"/>
      <scheme val="minor"/>
    </font>
    <font>
      <sz val="16"/>
      <name val="Calibri"/>
      <family val="2"/>
      <scheme val="minor"/>
    </font>
    <font>
      <sz val="16"/>
      <color indexed="8"/>
      <name val="Calibri"/>
      <family val="2"/>
      <scheme val="minor"/>
    </font>
    <font>
      <sz val="16"/>
      <color rgb="FF333333"/>
      <name val="Calibri"/>
      <family val="2"/>
      <scheme val="minor"/>
    </font>
    <font>
      <b/>
      <sz val="16"/>
      <color rgb="FFFF0000"/>
      <name val="Calibri"/>
      <family val="2"/>
      <scheme val="minor"/>
    </font>
    <font>
      <b/>
      <u/>
      <sz val="18"/>
      <name val="Calibri"/>
      <family val="2"/>
      <scheme val="minor"/>
    </font>
    <font>
      <b/>
      <u/>
      <sz val="18"/>
      <color rgb="FFFF0000"/>
      <name val="Calibri"/>
      <family val="2"/>
      <scheme val="minor"/>
    </font>
    <font>
      <u/>
      <sz val="18"/>
      <color theme="8"/>
      <name val="Arial"/>
      <family val="2"/>
    </font>
    <font>
      <b/>
      <sz val="10"/>
      <color theme="1"/>
      <name val="Arial"/>
      <family val="2"/>
    </font>
    <font>
      <sz val="18"/>
      <name val="Calibri"/>
      <family val="2"/>
      <scheme val="minor"/>
    </font>
    <font>
      <sz val="14"/>
      <color indexed="8"/>
      <name val="Arial"/>
      <family val="2"/>
    </font>
  </fonts>
  <fills count="20">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B0F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medium">
        <color indexed="64"/>
      </bottom>
      <diagonal/>
    </border>
    <border>
      <left/>
      <right/>
      <top style="medium">
        <color indexed="64"/>
      </top>
      <bottom style="double">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s>
  <cellStyleXfs count="6">
    <xf numFmtId="0" fontId="0" fillId="0" borderId="0"/>
    <xf numFmtId="0" fontId="1" fillId="0" borderId="0"/>
    <xf numFmtId="164" fontId="3" fillId="0" borderId="0" applyFill="0" applyBorder="0" applyAlignment="0" applyProtection="0"/>
    <xf numFmtId="41" fontId="3" fillId="0" borderId="0" applyFont="0" applyFill="0" applyBorder="0" applyAlignment="0" applyProtection="0"/>
    <xf numFmtId="9" fontId="3" fillId="0" borderId="0" applyFont="0" applyFill="0" applyBorder="0" applyAlignment="0" applyProtection="0"/>
    <xf numFmtId="164" fontId="3" fillId="0" borderId="0" applyFill="0" applyBorder="0" applyAlignment="0" applyProtection="0"/>
  </cellStyleXfs>
  <cellXfs count="397">
    <xf numFmtId="0" fontId="0" fillId="0" borderId="0" xfId="0"/>
    <xf numFmtId="0" fontId="2" fillId="0" borderId="0" xfId="0" applyFont="1"/>
    <xf numFmtId="165" fontId="2" fillId="0" borderId="0" xfId="0" applyNumberFormat="1" applyFont="1"/>
    <xf numFmtId="0" fontId="0" fillId="0" borderId="0" xfId="0" applyFill="1"/>
    <xf numFmtId="0" fontId="7" fillId="0" borderId="0" xfId="0" applyFont="1" applyAlignment="1">
      <alignment horizontal="left" vertical="center" wrapText="1"/>
    </xf>
    <xf numFmtId="0" fontId="4" fillId="2" borderId="1" xfId="0" applyFont="1" applyFill="1" applyBorder="1" applyAlignment="1">
      <alignment horizontal="center" vertical="center"/>
    </xf>
    <xf numFmtId="0" fontId="8" fillId="0" borderId="0" xfId="0" applyFont="1" applyAlignment="1">
      <alignment horizontal="left" vertical="center"/>
    </xf>
    <xf numFmtId="0" fontId="7" fillId="0" borderId="0" xfId="0" applyFont="1" applyAlignment="1">
      <alignment vertical="center" wrapText="1"/>
    </xf>
    <xf numFmtId="0" fontId="0" fillId="0" borderId="0" xfId="0" applyFont="1"/>
    <xf numFmtId="0" fontId="0" fillId="0" borderId="0" xfId="0" applyFont="1" applyAlignment="1">
      <alignment horizontal="center" vertical="center"/>
    </xf>
    <xf numFmtId="166" fontId="0" fillId="0" borderId="0" xfId="2" applyNumberFormat="1" applyFont="1"/>
    <xf numFmtId="0" fontId="2" fillId="0" borderId="0" xfId="0" applyFont="1" applyAlignment="1">
      <alignment vertical="center" wrapText="1"/>
    </xf>
    <xf numFmtId="0" fontId="14" fillId="2" borderId="1" xfId="1" applyFont="1" applyFill="1" applyBorder="1" applyAlignment="1">
      <alignment horizontal="center" vertical="center" wrapText="1"/>
    </xf>
    <xf numFmtId="0" fontId="15" fillId="0" borderId="0" xfId="0" applyFont="1" applyAlignment="1">
      <alignment horizontal="center" vertical="center" wrapText="1"/>
    </xf>
    <xf numFmtId="0" fontId="0" fillId="0" borderId="0" xfId="0" applyFont="1" applyFill="1" applyAlignment="1">
      <alignment horizontal="center" vertical="center"/>
    </xf>
    <xf numFmtId="0" fontId="0" fillId="0" borderId="0" xfId="0" applyFont="1" applyFill="1"/>
    <xf numFmtId="165" fontId="10" fillId="0" borderId="0" xfId="0" applyNumberFormat="1" applyFont="1" applyFill="1"/>
    <xf numFmtId="0" fontId="11" fillId="0" borderId="0" xfId="0" applyFont="1" applyFill="1"/>
    <xf numFmtId="41" fontId="12" fillId="0" borderId="0" xfId="3" applyFont="1" applyFill="1"/>
    <xf numFmtId="0" fontId="9" fillId="0" borderId="0" xfId="0" applyFont="1" applyFill="1"/>
    <xf numFmtId="0" fontId="2" fillId="0" borderId="0" xfId="0" applyFont="1" applyAlignment="1">
      <alignment vertical="center"/>
    </xf>
    <xf numFmtId="0" fontId="5" fillId="0" borderId="0" xfId="1" applyFont="1" applyBorder="1" applyAlignment="1">
      <alignment horizontal="center" vertical="center"/>
    </xf>
    <xf numFmtId="165" fontId="2" fillId="0" borderId="1" xfId="2" applyNumberFormat="1" applyFont="1" applyFill="1" applyBorder="1" applyAlignment="1">
      <alignment vertical="center" wrapText="1"/>
    </xf>
    <xf numFmtId="165" fontId="2" fillId="0" borderId="0" xfId="0" applyNumberFormat="1" applyFont="1" applyAlignment="1">
      <alignment vertical="center" wrapText="1"/>
    </xf>
    <xf numFmtId="0" fontId="5" fillId="0" borderId="0" xfId="1" applyFont="1" applyBorder="1"/>
    <xf numFmtId="0" fontId="0" fillId="0" borderId="0" xfId="0" applyFont="1" applyBorder="1"/>
    <xf numFmtId="167" fontId="2" fillId="0" borderId="1" xfId="0" applyNumberFormat="1" applyFont="1" applyFill="1" applyBorder="1" applyAlignment="1">
      <alignment vertical="center" wrapText="1"/>
    </xf>
    <xf numFmtId="0" fontId="2" fillId="0" borderId="0" xfId="0" applyFont="1" applyFill="1" applyAlignment="1">
      <alignment vertical="center" wrapText="1"/>
    </xf>
    <xf numFmtId="0" fontId="4" fillId="0" borderId="0" xfId="1" applyFont="1" applyBorder="1" applyAlignment="1">
      <alignment vertical="center"/>
    </xf>
    <xf numFmtId="0" fontId="5" fillId="0" borderId="0" xfId="1" applyFont="1" applyBorder="1" applyAlignment="1">
      <alignment vertical="center"/>
    </xf>
    <xf numFmtId="0" fontId="0" fillId="0" borderId="0" xfId="0" applyFont="1" applyAlignment="1"/>
    <xf numFmtId="0" fontId="0" fillId="0" borderId="0" xfId="0" applyAlignment="1"/>
    <xf numFmtId="0" fontId="4" fillId="0" borderId="0" xfId="1" applyFont="1" applyBorder="1" applyAlignment="1"/>
    <xf numFmtId="0" fontId="4" fillId="0" borderId="0" xfId="0" applyFont="1" applyFill="1" applyBorder="1" applyAlignment="1"/>
    <xf numFmtId="0" fontId="5" fillId="0" borderId="0" xfId="0" applyFont="1" applyFill="1" applyBorder="1" applyAlignment="1">
      <alignment vertical="center"/>
    </xf>
    <xf numFmtId="0" fontId="4" fillId="3" borderId="1" xfId="0" applyFont="1" applyFill="1" applyBorder="1" applyAlignment="1">
      <alignment horizontal="center" vertical="center"/>
    </xf>
    <xf numFmtId="0" fontId="14" fillId="3" borderId="1" xfId="1" applyFont="1" applyFill="1" applyBorder="1" applyAlignment="1">
      <alignment horizontal="center" vertical="center" wrapText="1"/>
    </xf>
    <xf numFmtId="0" fontId="2"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0" fontId="14" fillId="4" borderId="1" xfId="1" applyFont="1" applyFill="1" applyBorder="1" applyAlignment="1">
      <alignment horizontal="center" vertical="center" wrapText="1"/>
    </xf>
    <xf numFmtId="0" fontId="2" fillId="0" borderId="0" xfId="0" applyFont="1" applyAlignment="1">
      <alignment horizontal="center" wrapText="1"/>
    </xf>
    <xf numFmtId="0" fontId="7"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2" fillId="0" borderId="0" xfId="0" applyFont="1" applyAlignment="1">
      <alignment horizontal="center"/>
    </xf>
    <xf numFmtId="0" fontId="17" fillId="0" borderId="0" xfId="0" applyFont="1" applyAlignment="1">
      <alignment vertical="center"/>
    </xf>
    <xf numFmtId="3" fontId="17" fillId="0" borderId="0" xfId="0" applyNumberFormat="1" applyFont="1" applyAlignment="1">
      <alignment horizontal="right" vertical="center"/>
    </xf>
    <xf numFmtId="168" fontId="17" fillId="0" borderId="0" xfId="0" applyNumberFormat="1" applyFont="1" applyAlignment="1">
      <alignment horizontal="right" vertical="center"/>
    </xf>
    <xf numFmtId="0" fontId="18" fillId="0" borderId="0" xfId="0" applyFont="1" applyAlignment="1">
      <alignment horizontal="center"/>
    </xf>
    <xf numFmtId="0" fontId="18" fillId="0" borderId="0" xfId="0" applyFont="1"/>
    <xf numFmtId="0" fontId="19" fillId="0" borderId="0" xfId="0" applyFont="1" applyAlignment="1">
      <alignment horizontal="left" vertical="center"/>
    </xf>
    <xf numFmtId="0" fontId="20" fillId="0" borderId="0" xfId="0" applyFont="1"/>
    <xf numFmtId="0" fontId="20" fillId="0" borderId="0" xfId="0" applyFont="1" applyAlignment="1">
      <alignment horizontal="center"/>
    </xf>
    <xf numFmtId="0" fontId="21" fillId="0" borderId="1" xfId="0" applyFont="1" applyBorder="1" applyAlignment="1">
      <alignment vertical="center"/>
    </xf>
    <xf numFmtId="3" fontId="21" fillId="0" borderId="1" xfId="0" applyNumberFormat="1" applyFont="1" applyBorder="1" applyAlignment="1">
      <alignment horizontal="right" vertical="center"/>
    </xf>
    <xf numFmtId="168" fontId="21" fillId="0" borderId="1" xfId="0" applyNumberFormat="1" applyFont="1" applyBorder="1" applyAlignment="1">
      <alignment horizontal="right" vertical="center"/>
    </xf>
    <xf numFmtId="2" fontId="20" fillId="0" borderId="1" xfId="0" applyNumberFormat="1" applyFont="1" applyBorder="1"/>
    <xf numFmtId="9" fontId="20" fillId="0" borderId="1" xfId="0" applyNumberFormat="1" applyFont="1" applyBorder="1" applyAlignment="1">
      <alignment horizontal="center"/>
    </xf>
    <xf numFmtId="0" fontId="20" fillId="0" borderId="1" xfId="0" applyFont="1" applyBorder="1" applyAlignment="1">
      <alignment horizontal="center"/>
    </xf>
    <xf numFmtId="41" fontId="20" fillId="0" borderId="1" xfId="3" applyFont="1" applyBorder="1"/>
    <xf numFmtId="41" fontId="20" fillId="0" borderId="1" xfId="0" applyNumberFormat="1" applyFont="1" applyBorder="1"/>
    <xf numFmtId="0" fontId="20" fillId="0" borderId="1" xfId="0" applyFont="1" applyBorder="1"/>
    <xf numFmtId="0" fontId="19" fillId="0" borderId="1" xfId="0" applyFont="1" applyBorder="1" applyAlignment="1">
      <alignment horizontal="left" vertical="center"/>
    </xf>
    <xf numFmtId="3" fontId="19" fillId="0" borderId="1" xfId="0" applyNumberFormat="1" applyFont="1" applyBorder="1" applyAlignment="1">
      <alignment horizontal="right" vertical="center"/>
    </xf>
    <xf numFmtId="41" fontId="22" fillId="5" borderId="1" xfId="0" applyNumberFormat="1" applyFont="1" applyFill="1" applyBorder="1"/>
    <xf numFmtId="0" fontId="23" fillId="3" borderId="1" xfId="1" applyFont="1" applyFill="1" applyBorder="1" applyAlignment="1">
      <alignment horizontal="center" vertical="center" wrapText="1"/>
    </xf>
    <xf numFmtId="0" fontId="23" fillId="2" borderId="1" xfId="1" applyFont="1" applyFill="1" applyBorder="1" applyAlignment="1">
      <alignment horizontal="center" vertical="center" wrapText="1"/>
    </xf>
    <xf numFmtId="0" fontId="23" fillId="4" borderId="1" xfId="1"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2" borderId="1" xfId="0" applyFont="1" applyFill="1" applyBorder="1" applyAlignment="1">
      <alignment horizontal="center"/>
    </xf>
    <xf numFmtId="0" fontId="6" fillId="2" borderId="1" xfId="0" applyFont="1" applyFill="1" applyBorder="1" applyAlignment="1">
      <alignment horizontal="center" wrapText="1"/>
    </xf>
    <xf numFmtId="0" fontId="6"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9" fontId="2" fillId="0" borderId="1" xfId="0" applyNumberFormat="1" applyFont="1" applyFill="1" applyBorder="1" applyAlignment="1">
      <alignment vertical="center" wrapText="1"/>
    </xf>
    <xf numFmtId="9" fontId="2" fillId="0" borderId="1" xfId="4" applyFont="1" applyFill="1" applyBorder="1" applyAlignment="1">
      <alignment vertical="center" wrapText="1"/>
    </xf>
    <xf numFmtId="41" fontId="22" fillId="4" borderId="1" xfId="0" applyNumberFormat="1" applyFont="1" applyFill="1" applyBorder="1"/>
    <xf numFmtId="41" fontId="0" fillId="0" borderId="0" xfId="0" applyNumberFormat="1"/>
    <xf numFmtId="41" fontId="20" fillId="4" borderId="1" xfId="0" applyNumberFormat="1" applyFont="1" applyFill="1" applyBorder="1"/>
    <xf numFmtId="41" fontId="20" fillId="4" borderId="1" xfId="0" applyNumberFormat="1" applyFont="1" applyFill="1" applyBorder="1" applyAlignment="1">
      <alignment horizontal="center"/>
    </xf>
    <xf numFmtId="41" fontId="20" fillId="5" borderId="1" xfId="0" applyNumberFormat="1" applyFont="1" applyFill="1" applyBorder="1"/>
    <xf numFmtId="9" fontId="20" fillId="6" borderId="1" xfId="0" applyNumberFormat="1" applyFont="1" applyFill="1" applyBorder="1" applyAlignment="1">
      <alignment horizontal="center"/>
    </xf>
    <xf numFmtId="41" fontId="22" fillId="7" borderId="1" xfId="0" applyNumberFormat="1" applyFont="1" applyFill="1" applyBorder="1"/>
    <xf numFmtId="3" fontId="19" fillId="7" borderId="1" xfId="0" applyNumberFormat="1" applyFont="1" applyFill="1" applyBorder="1" applyAlignment="1">
      <alignment horizontal="right" vertical="center"/>
    </xf>
    <xf numFmtId="0" fontId="20" fillId="7" borderId="1" xfId="0" applyFont="1" applyFill="1" applyBorder="1"/>
    <xf numFmtId="0" fontId="20" fillId="7" borderId="1" xfId="0" applyFont="1" applyFill="1" applyBorder="1" applyAlignment="1">
      <alignment horizontal="center"/>
    </xf>
    <xf numFmtId="41" fontId="20" fillId="8" borderId="1" xfId="0" applyNumberFormat="1" applyFont="1" applyFill="1" applyBorder="1" applyAlignment="1">
      <alignment horizontal="center"/>
    </xf>
    <xf numFmtId="0" fontId="9" fillId="4" borderId="1" xfId="0" applyFont="1" applyFill="1" applyBorder="1" applyAlignment="1">
      <alignment horizontal="center" vertical="center" wrapText="1"/>
    </xf>
    <xf numFmtId="0" fontId="24" fillId="2" borderId="1" xfId="1" applyFont="1" applyFill="1" applyBorder="1" applyAlignment="1">
      <alignment horizontal="center" vertical="center" wrapText="1"/>
    </xf>
    <xf numFmtId="0" fontId="25" fillId="9" borderId="0" xfId="0" applyFont="1" applyFill="1" applyAlignment="1">
      <alignment horizontal="center" wrapText="1"/>
    </xf>
    <xf numFmtId="0" fontId="26" fillId="9" borderId="0" xfId="0" applyFont="1" applyFill="1" applyAlignment="1">
      <alignment horizontal="center" wrapText="1"/>
    </xf>
    <xf numFmtId="0" fontId="7" fillId="9" borderId="2" xfId="0" applyFont="1" applyFill="1" applyBorder="1" applyAlignment="1">
      <alignment horizontal="center" vertical="center"/>
    </xf>
    <xf numFmtId="0" fontId="7" fillId="9" borderId="3" xfId="0" applyFont="1" applyFill="1" applyBorder="1" applyAlignment="1">
      <alignment horizontal="center" vertical="center"/>
    </xf>
    <xf numFmtId="0" fontId="7" fillId="9" borderId="4" xfId="0" applyFont="1" applyFill="1" applyBorder="1" applyAlignment="1">
      <alignment horizontal="center" vertical="center"/>
    </xf>
    <xf numFmtId="0" fontId="7" fillId="9" borderId="1" xfId="0" applyFont="1" applyFill="1" applyBorder="1" applyAlignment="1">
      <alignment horizontal="center"/>
    </xf>
    <xf numFmtId="0" fontId="7" fillId="9" borderId="1" xfId="0" applyFont="1" applyFill="1" applyBorder="1" applyAlignment="1">
      <alignment horizontal="center" vertical="center" wrapText="1"/>
    </xf>
    <xf numFmtId="0" fontId="7" fillId="9" borderId="1" xfId="0" applyFont="1" applyFill="1" applyBorder="1" applyAlignment="1">
      <alignment horizontal="center" wrapText="1"/>
    </xf>
    <xf numFmtId="0" fontId="9" fillId="4" borderId="1" xfId="0" applyFont="1" applyFill="1" applyBorder="1" applyAlignment="1">
      <alignment horizontal="center" vertical="center" wrapText="1"/>
    </xf>
    <xf numFmtId="0" fontId="7" fillId="9" borderId="2" xfId="0" applyFont="1" applyFill="1" applyBorder="1" applyAlignment="1">
      <alignment horizontal="center" vertical="center"/>
    </xf>
    <xf numFmtId="0" fontId="7" fillId="9" borderId="3" xfId="0" applyFont="1" applyFill="1" applyBorder="1" applyAlignment="1">
      <alignment horizontal="center" vertical="center"/>
    </xf>
    <xf numFmtId="0" fontId="7" fillId="9" borderId="4" xfId="0" applyFont="1" applyFill="1" applyBorder="1" applyAlignment="1">
      <alignment horizontal="center" vertical="center"/>
    </xf>
    <xf numFmtId="0" fontId="7" fillId="9" borderId="1" xfId="0" applyFont="1" applyFill="1" applyBorder="1" applyAlignment="1">
      <alignment horizontal="center"/>
    </xf>
    <xf numFmtId="0" fontId="5" fillId="0" borderId="1" xfId="0" applyFont="1" applyFill="1" applyBorder="1" applyAlignment="1">
      <alignment horizontal="center" vertical="center"/>
    </xf>
    <xf numFmtId="0" fontId="4" fillId="0" borderId="6" xfId="0" applyFont="1" applyFill="1" applyBorder="1" applyAlignment="1">
      <alignment horizontal="center"/>
    </xf>
    <xf numFmtId="0" fontId="4" fillId="0" borderId="0" xfId="0" applyFont="1" applyFill="1" applyBorder="1" applyAlignment="1">
      <alignment horizont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0" xfId="0" applyFont="1" applyAlignment="1">
      <alignment horizontal="left" wrapText="1"/>
    </xf>
    <xf numFmtId="0" fontId="6" fillId="3" borderId="1" xfId="0" applyFont="1" applyFill="1" applyBorder="1" applyAlignment="1">
      <alignment horizont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5" fillId="0" borderId="1" xfId="1" applyFont="1" applyBorder="1" applyAlignment="1">
      <alignment horizontal="center" vertical="center"/>
    </xf>
    <xf numFmtId="0" fontId="6" fillId="2" borderId="1" xfId="0" applyFont="1" applyFill="1" applyBorder="1" applyAlignment="1">
      <alignment horizontal="center"/>
    </xf>
    <xf numFmtId="0" fontId="9" fillId="0" borderId="1" xfId="0" applyFont="1" applyBorder="1" applyAlignment="1">
      <alignment horizontal="center" vertical="center" wrapText="1"/>
    </xf>
    <xf numFmtId="0" fontId="5" fillId="0" borderId="1" xfId="1" applyFont="1" applyBorder="1" applyAlignment="1">
      <alignment horizontal="center"/>
    </xf>
    <xf numFmtId="0" fontId="0" fillId="0" borderId="2" xfId="0" applyFont="1" applyBorder="1" applyAlignment="1">
      <alignment horizontal="center"/>
    </xf>
    <xf numFmtId="0" fontId="0" fillId="0" borderId="4" xfId="0" applyFont="1" applyBorder="1" applyAlignment="1">
      <alignment horizontal="center"/>
    </xf>
    <xf numFmtId="0" fontId="13" fillId="0" borderId="0" xfId="1" applyFont="1" applyBorder="1" applyAlignment="1">
      <alignment horizontal="center" vertical="center"/>
    </xf>
    <xf numFmtId="0" fontId="4" fillId="0" borderId="0" xfId="1" applyFont="1" applyBorder="1" applyAlignment="1">
      <alignment horizont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xf>
    <xf numFmtId="0" fontId="9" fillId="4" borderId="1" xfId="0" applyFont="1" applyFill="1" applyBorder="1" applyAlignment="1">
      <alignment horizontal="center" vertical="center" wrapText="1"/>
    </xf>
    <xf numFmtId="0" fontId="0" fillId="0" borderId="9" xfId="0" applyBorder="1" applyAlignment="1">
      <alignment horizont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2" borderId="1" xfId="0" applyFont="1" applyFill="1" applyBorder="1" applyAlignment="1">
      <alignment horizont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9" borderId="2" xfId="0" applyFont="1" applyFill="1" applyBorder="1" applyAlignment="1">
      <alignment horizontal="center" vertical="center"/>
    </xf>
    <xf numFmtId="0" fontId="7" fillId="9" borderId="3" xfId="0" applyFont="1" applyFill="1" applyBorder="1" applyAlignment="1">
      <alignment horizontal="center" vertical="center"/>
    </xf>
    <xf numFmtId="0" fontId="7" fillId="9" borderId="4" xfId="0" applyFont="1" applyFill="1" applyBorder="1" applyAlignment="1">
      <alignment horizontal="center" vertical="center"/>
    </xf>
    <xf numFmtId="0" fontId="7" fillId="9" borderId="1" xfId="0" applyFont="1" applyFill="1" applyBorder="1" applyAlignment="1">
      <alignment horizontal="center"/>
    </xf>
    <xf numFmtId="0" fontId="7" fillId="9" borderId="7" xfId="0" applyFont="1" applyFill="1" applyBorder="1" applyAlignment="1">
      <alignment horizontal="center" vertical="center"/>
    </xf>
    <xf numFmtId="0" fontId="7" fillId="9" borderId="8" xfId="0" applyFont="1" applyFill="1" applyBorder="1" applyAlignment="1">
      <alignment horizontal="center" vertical="center"/>
    </xf>
    <xf numFmtId="0" fontId="7" fillId="9" borderId="7"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23" fillId="0" borderId="0" xfId="1" applyFont="1" applyFill="1" applyBorder="1" applyAlignment="1">
      <alignment horizontal="center" vertical="center" wrapText="1"/>
    </xf>
    <xf numFmtId="0" fontId="24" fillId="0" borderId="0" xfId="1" applyFont="1" applyFill="1" applyBorder="1" applyAlignment="1">
      <alignment horizontal="center" vertical="center" wrapText="1"/>
    </xf>
    <xf numFmtId="0" fontId="29" fillId="0" borderId="0" xfId="0" applyFont="1"/>
    <xf numFmtId="0" fontId="27" fillId="10" borderId="10" xfId="1" applyFont="1" applyFill="1" applyBorder="1" applyAlignment="1">
      <alignment horizontal="center" vertical="center" wrapText="1"/>
    </xf>
    <xf numFmtId="0" fontId="27" fillId="11" borderId="11" xfId="0" applyFont="1" applyFill="1" applyBorder="1" applyAlignment="1">
      <alignment horizontal="center" vertical="center"/>
    </xf>
    <xf numFmtId="0" fontId="27" fillId="11" borderId="12" xfId="0" applyFont="1" applyFill="1" applyBorder="1" applyAlignment="1">
      <alignment horizontal="center" vertical="center"/>
    </xf>
    <xf numFmtId="0" fontId="27" fillId="11" borderId="13" xfId="0" applyFont="1" applyFill="1" applyBorder="1" applyAlignment="1">
      <alignment horizontal="center" vertical="center"/>
    </xf>
    <xf numFmtId="0" fontId="27" fillId="10" borderId="14" xfId="1" applyFont="1" applyFill="1" applyBorder="1" applyAlignment="1">
      <alignment horizontal="center" vertical="center" wrapText="1"/>
    </xf>
    <xf numFmtId="0" fontId="27" fillId="10" borderId="15" xfId="1" applyFont="1" applyFill="1" applyBorder="1" applyAlignment="1">
      <alignment horizontal="center" vertical="center" wrapText="1"/>
    </xf>
    <xf numFmtId="0" fontId="27" fillId="10" borderId="16" xfId="1" applyFont="1" applyFill="1" applyBorder="1" applyAlignment="1">
      <alignment horizontal="center" vertical="center" wrapText="1"/>
    </xf>
    <xf numFmtId="0" fontId="27" fillId="10" borderId="17" xfId="1" applyFont="1" applyFill="1" applyBorder="1" applyAlignment="1">
      <alignment horizontal="center" vertical="center" wrapText="1"/>
    </xf>
    <xf numFmtId="0" fontId="29" fillId="0" borderId="18" xfId="0" applyFont="1" applyBorder="1"/>
    <xf numFmtId="0" fontId="27" fillId="0" borderId="18" xfId="1" applyFont="1" applyBorder="1" applyAlignment="1">
      <alignment horizontal="center" vertical="center" wrapText="1"/>
    </xf>
    <xf numFmtId="0" fontId="28" fillId="0" borderId="18" xfId="0" applyFont="1" applyBorder="1"/>
    <xf numFmtId="41" fontId="29" fillId="0" borderId="18" xfId="3" applyFont="1" applyFill="1" applyBorder="1" applyAlignment="1" applyProtection="1">
      <alignment horizontal="center" wrapText="1"/>
    </xf>
    <xf numFmtId="14" fontId="29" fillId="0" borderId="18" xfId="0" applyNumberFormat="1" applyFont="1" applyBorder="1"/>
    <xf numFmtId="171" fontId="29" fillId="0" borderId="18" xfId="0" applyNumberFormat="1" applyFont="1" applyBorder="1"/>
    <xf numFmtId="1" fontId="28" fillId="4" borderId="18" xfId="5" applyNumberFormat="1" applyFont="1" applyFill="1" applyBorder="1" applyAlignment="1" applyProtection="1">
      <alignment horizontal="center" wrapText="1"/>
    </xf>
    <xf numFmtId="1" fontId="28" fillId="12" borderId="18" xfId="5" applyNumberFormat="1" applyFont="1" applyFill="1" applyBorder="1" applyAlignment="1" applyProtection="1">
      <alignment horizontal="center" wrapText="1"/>
    </xf>
    <xf numFmtId="41" fontId="29" fillId="4" borderId="18" xfId="3" applyFont="1" applyFill="1" applyBorder="1"/>
    <xf numFmtId="37" fontId="29" fillId="4" borderId="18" xfId="0" applyNumberFormat="1" applyFont="1" applyFill="1" applyBorder="1"/>
    <xf numFmtId="171" fontId="29" fillId="0" borderId="18" xfId="0" applyNumberFormat="1" applyFont="1" applyBorder="1" applyAlignment="1">
      <alignment vertical="center"/>
    </xf>
    <xf numFmtId="41" fontId="29" fillId="13" borderId="18" xfId="3" applyFont="1" applyFill="1" applyBorder="1"/>
    <xf numFmtId="37" fontId="29" fillId="13" borderId="18" xfId="0" applyNumberFormat="1" applyFont="1" applyFill="1" applyBorder="1"/>
    <xf numFmtId="171" fontId="30" fillId="0" borderId="18" xfId="0" applyNumberFormat="1" applyFont="1" applyBorder="1"/>
    <xf numFmtId="41" fontId="29" fillId="15" borderId="18" xfId="3" applyFont="1" applyFill="1" applyBorder="1"/>
    <xf numFmtId="37" fontId="29" fillId="15" borderId="18" xfId="0" applyNumberFormat="1" applyFont="1" applyFill="1" applyBorder="1"/>
    <xf numFmtId="41" fontId="29" fillId="9" borderId="18" xfId="3" applyFont="1" applyFill="1" applyBorder="1"/>
    <xf numFmtId="37" fontId="29" fillId="9" borderId="18" xfId="0" applyNumberFormat="1" applyFont="1" applyFill="1" applyBorder="1"/>
    <xf numFmtId="0" fontId="27" fillId="0" borderId="0" xfId="0" applyFont="1" applyAlignment="1">
      <alignment horizontal="center"/>
    </xf>
    <xf numFmtId="0" fontId="33" fillId="0" borderId="0" xfId="0" applyFont="1" applyAlignment="1">
      <alignment horizontal="center"/>
    </xf>
    <xf numFmtId="41" fontId="29" fillId="0" borderId="18" xfId="0" applyNumberFormat="1" applyFont="1" applyBorder="1"/>
    <xf numFmtId="0" fontId="29" fillId="4" borderId="18" xfId="0" applyFont="1" applyFill="1" applyBorder="1" applyAlignment="1">
      <alignment horizontal="center" vertical="center" wrapText="1"/>
    </xf>
    <xf numFmtId="41" fontId="27" fillId="4" borderId="18" xfId="0" applyNumberFormat="1" applyFont="1" applyFill="1" applyBorder="1"/>
    <xf numFmtId="0" fontId="20" fillId="0" borderId="19" xfId="0" applyFont="1" applyBorder="1" applyAlignment="1">
      <alignment horizontal="center"/>
    </xf>
    <xf numFmtId="0" fontId="20" fillId="17" borderId="18" xfId="0" applyFont="1" applyFill="1" applyBorder="1" applyAlignment="1">
      <alignment horizontal="center"/>
    </xf>
    <xf numFmtId="0" fontId="20" fillId="0" borderId="0" xfId="0" applyFont="1" applyBorder="1"/>
    <xf numFmtId="0" fontId="20" fillId="0" borderId="18" xfId="0" applyFont="1" applyBorder="1"/>
    <xf numFmtId="169" fontId="20" fillId="0" borderId="18" xfId="0" applyNumberFormat="1" applyFont="1" applyBorder="1"/>
    <xf numFmtId="0" fontId="20" fillId="0" borderId="18" xfId="0" applyFont="1" applyBorder="1" applyAlignment="1">
      <alignment horizontal="left"/>
    </xf>
    <xf numFmtId="37" fontId="20" fillId="0" borderId="18" xfId="0" applyNumberFormat="1" applyFont="1" applyBorder="1"/>
    <xf numFmtId="0" fontId="20" fillId="0" borderId="18" xfId="0" applyFont="1" applyBorder="1" applyAlignment="1">
      <alignment horizontal="left" indent="2"/>
    </xf>
    <xf numFmtId="0" fontId="20" fillId="0" borderId="18" xfId="0" applyFont="1" applyBorder="1" applyAlignment="1">
      <alignment horizontal="left" indent="3"/>
    </xf>
    <xf numFmtId="0" fontId="20" fillId="0" borderId="20" xfId="0" applyFont="1" applyBorder="1" applyAlignment="1">
      <alignment horizontal="center"/>
    </xf>
    <xf numFmtId="0" fontId="20" fillId="0" borderId="21" xfId="0" applyFont="1" applyBorder="1" applyAlignment="1">
      <alignment horizontal="center"/>
    </xf>
    <xf numFmtId="0" fontId="20" fillId="0" borderId="18" xfId="0" applyFont="1" applyBorder="1" applyAlignment="1">
      <alignment horizontal="left"/>
    </xf>
    <xf numFmtId="0" fontId="20" fillId="0" borderId="18" xfId="0" applyFont="1" applyBorder="1" applyAlignment="1">
      <alignment horizontal="left" indent="3"/>
    </xf>
    <xf numFmtId="37" fontId="27" fillId="4" borderId="18" xfId="0" applyNumberFormat="1" applyFont="1" applyFill="1" applyBorder="1"/>
    <xf numFmtId="41" fontId="29" fillId="0" borderId="0" xfId="3" applyFont="1"/>
    <xf numFmtId="0" fontId="29" fillId="0" borderId="0" xfId="0" applyFont="1" applyAlignment="1">
      <alignment horizontal="left"/>
    </xf>
    <xf numFmtId="0" fontId="34" fillId="0" borderId="0" xfId="0" applyFont="1" applyAlignment="1">
      <alignment horizontal="center"/>
    </xf>
    <xf numFmtId="0" fontId="34" fillId="0" borderId="18" xfId="0" applyFont="1" applyBorder="1" applyAlignment="1">
      <alignment horizontal="center"/>
    </xf>
    <xf numFmtId="41" fontId="29" fillId="0" borderId="22" xfId="3" applyFont="1" applyBorder="1"/>
    <xf numFmtId="41" fontId="29" fillId="0" borderId="23" xfId="0" applyNumberFormat="1" applyFont="1" applyBorder="1"/>
    <xf numFmtId="0" fontId="27" fillId="0" borderId="18" xfId="1" applyFont="1" applyFill="1" applyBorder="1" applyAlignment="1">
      <alignment horizontal="center" vertical="center" wrapText="1"/>
    </xf>
    <xf numFmtId="0" fontId="29" fillId="4" borderId="18" xfId="0" applyFont="1" applyFill="1" applyBorder="1"/>
    <xf numFmtId="0" fontId="29" fillId="18" borderId="18" xfId="0" applyFont="1" applyFill="1" applyBorder="1"/>
    <xf numFmtId="0" fontId="29" fillId="14" borderId="18" xfId="0" applyFont="1" applyFill="1" applyBorder="1"/>
    <xf numFmtId="0" fontId="29" fillId="16" borderId="18" xfId="0" applyFont="1" applyFill="1" applyBorder="1"/>
    <xf numFmtId="0" fontId="22" fillId="12" borderId="18" xfId="0" applyFont="1" applyFill="1" applyBorder="1" applyAlignment="1">
      <alignment horizontal="center"/>
    </xf>
    <xf numFmtId="37" fontId="27" fillId="0" borderId="18" xfId="0" applyNumberFormat="1" applyFont="1" applyBorder="1"/>
    <xf numFmtId="0" fontId="27" fillId="0" borderId="20" xfId="0" applyFont="1" applyBorder="1" applyAlignment="1">
      <alignment horizontal="center"/>
    </xf>
    <xf numFmtId="0" fontId="27" fillId="0" borderId="21" xfId="0" applyFont="1" applyBorder="1" applyAlignment="1">
      <alignment horizontal="center"/>
    </xf>
    <xf numFmtId="1" fontId="28" fillId="9" borderId="18" xfId="5" applyNumberFormat="1" applyFont="1" applyFill="1" applyBorder="1" applyAlignment="1" applyProtection="1">
      <alignment horizontal="center" wrapText="1"/>
    </xf>
    <xf numFmtId="0" fontId="29" fillId="9" borderId="18" xfId="0" applyFont="1" applyFill="1" applyBorder="1" applyAlignment="1">
      <alignment horizontal="center"/>
    </xf>
    <xf numFmtId="0" fontId="29" fillId="9" borderId="18" xfId="0" applyFont="1" applyFill="1" applyBorder="1"/>
    <xf numFmtId="0" fontId="28" fillId="9" borderId="18" xfId="0" applyFont="1" applyFill="1" applyBorder="1"/>
    <xf numFmtId="41" fontId="29" fillId="9" borderId="18" xfId="3" applyFont="1" applyFill="1" applyBorder="1" applyAlignment="1" applyProtection="1">
      <alignment horizontal="center" wrapText="1"/>
    </xf>
    <xf numFmtId="14" fontId="29" fillId="9" borderId="18" xfId="0" applyNumberFormat="1" applyFont="1" applyFill="1" applyBorder="1"/>
    <xf numFmtId="171" fontId="30" fillId="9" borderId="18" xfId="0" applyNumberFormat="1" applyFont="1" applyFill="1" applyBorder="1"/>
    <xf numFmtId="0" fontId="34" fillId="9" borderId="18" xfId="0" applyFont="1" applyFill="1" applyBorder="1" applyAlignment="1">
      <alignment horizontal="center"/>
    </xf>
    <xf numFmtId="0" fontId="34" fillId="9" borderId="0" xfId="0" applyFont="1" applyFill="1" applyAlignment="1">
      <alignment horizontal="center"/>
    </xf>
    <xf numFmtId="0" fontId="25" fillId="10" borderId="16" xfId="1" applyFont="1" applyFill="1" applyBorder="1" applyAlignment="1">
      <alignment horizontal="center" vertical="center" wrapText="1"/>
    </xf>
    <xf numFmtId="0" fontId="20" fillId="0" borderId="1" xfId="0" applyFont="1" applyFill="1" applyBorder="1" applyAlignment="1">
      <alignment horizontal="center"/>
    </xf>
    <xf numFmtId="41" fontId="20" fillId="0" borderId="1" xfId="3" applyFont="1" applyFill="1" applyBorder="1"/>
    <xf numFmtId="0" fontId="0" fillId="0" borderId="9" xfId="0" applyBorder="1" applyAlignment="1">
      <alignment horizontal="center" vertical="top"/>
    </xf>
    <xf numFmtId="41" fontId="27" fillId="0" borderId="18" xfId="3" applyFont="1" applyBorder="1" applyAlignment="1">
      <alignment horizontal="center" vertical="center" wrapText="1"/>
    </xf>
    <xf numFmtId="0" fontId="36" fillId="0" borderId="19" xfId="0" applyFont="1" applyBorder="1" applyAlignment="1">
      <alignment horizontal="center"/>
    </xf>
    <xf numFmtId="0" fontId="34" fillId="9" borderId="24" xfId="0" applyFont="1" applyFill="1" applyBorder="1" applyAlignment="1">
      <alignment horizontal="center"/>
    </xf>
    <xf numFmtId="41" fontId="27" fillId="0" borderId="0" xfId="0" applyNumberFormat="1" applyFont="1" applyFill="1" applyBorder="1"/>
    <xf numFmtId="0" fontId="0" fillId="0" borderId="18" xfId="0" applyBorder="1"/>
    <xf numFmtId="0" fontId="0" fillId="0" borderId="18" xfId="0" applyBorder="1" applyAlignment="1">
      <alignment horizontal="center"/>
    </xf>
    <xf numFmtId="0" fontId="37" fillId="0" borderId="20" xfId="0" applyFont="1" applyBorder="1" applyAlignment="1">
      <alignment horizontal="center"/>
    </xf>
    <xf numFmtId="0" fontId="37" fillId="0" borderId="25" xfId="0" applyFont="1" applyBorder="1" applyAlignment="1">
      <alignment horizontal="center"/>
    </xf>
    <xf numFmtId="0" fontId="37" fillId="0" borderId="21" xfId="0" applyFont="1" applyBorder="1" applyAlignment="1">
      <alignment horizontal="center"/>
    </xf>
    <xf numFmtId="0" fontId="37" fillId="0" borderId="18" xfId="0" applyFont="1" applyBorder="1"/>
    <xf numFmtId="41" fontId="37" fillId="0" borderId="18" xfId="3" applyFont="1" applyBorder="1"/>
    <xf numFmtId="41" fontId="20" fillId="0" borderId="2" xfId="0" applyNumberFormat="1" applyFont="1" applyBorder="1"/>
    <xf numFmtId="41" fontId="22" fillId="5" borderId="2" xfId="0" applyNumberFormat="1" applyFont="1" applyFill="1" applyBorder="1"/>
    <xf numFmtId="9" fontId="9" fillId="8" borderId="18" xfId="0" applyNumberFormat="1" applyFont="1" applyFill="1" applyBorder="1"/>
    <xf numFmtId="41" fontId="9" fillId="8" borderId="18" xfId="3" applyFont="1" applyFill="1" applyBorder="1"/>
    <xf numFmtId="41" fontId="9" fillId="4" borderId="18" xfId="3" applyFont="1" applyFill="1" applyBorder="1"/>
    <xf numFmtId="41" fontId="0" fillId="0" borderId="18" xfId="0" applyNumberFormat="1" applyBorder="1"/>
    <xf numFmtId="0" fontId="9" fillId="8" borderId="18" xfId="0" applyFont="1" applyFill="1" applyBorder="1"/>
    <xf numFmtId="14" fontId="9" fillId="8" borderId="18" xfId="0" applyNumberFormat="1" applyFont="1" applyFill="1" applyBorder="1" applyAlignment="1">
      <alignment horizontal="center"/>
    </xf>
    <xf numFmtId="0" fontId="9" fillId="8" borderId="18" xfId="0" applyFont="1" applyFill="1" applyBorder="1" applyAlignment="1">
      <alignment horizontal="center"/>
    </xf>
    <xf numFmtId="41" fontId="9" fillId="4" borderId="18" xfId="0" applyNumberFormat="1" applyFont="1" applyFill="1" applyBorder="1"/>
    <xf numFmtId="41" fontId="22" fillId="4" borderId="1" xfId="0" applyNumberFormat="1" applyFont="1" applyFill="1" applyBorder="1" applyAlignment="1">
      <alignment horizontal="center"/>
    </xf>
    <xf numFmtId="0" fontId="33" fillId="0" borderId="0" xfId="0" applyFont="1" applyAlignment="1">
      <alignment horizontal="center" vertical="center"/>
    </xf>
    <xf numFmtId="0" fontId="38" fillId="0" borderId="22" xfId="0" applyFont="1" applyBorder="1" applyAlignment="1">
      <alignment horizontal="center" vertical="center"/>
    </xf>
    <xf numFmtId="0" fontId="0" fillId="0" borderId="0" xfId="0" applyAlignment="1">
      <alignment vertical="center"/>
    </xf>
    <xf numFmtId="3" fontId="21" fillId="0" borderId="18" xfId="0" applyNumberFormat="1" applyFont="1" applyBorder="1" applyAlignment="1">
      <alignment horizontal="right" vertical="center"/>
    </xf>
    <xf numFmtId="9" fontId="20" fillId="0" borderId="18" xfId="0" applyNumberFormat="1" applyFont="1" applyFill="1" applyBorder="1" applyAlignment="1">
      <alignment horizontal="center"/>
    </xf>
    <xf numFmtId="41" fontId="20" fillId="4" borderId="18" xfId="0" applyNumberFormat="1" applyFont="1" applyFill="1" applyBorder="1" applyAlignment="1">
      <alignment horizontal="center"/>
    </xf>
    <xf numFmtId="0" fontId="20" fillId="0" borderId="18" xfId="0" applyFont="1" applyBorder="1" applyAlignment="1">
      <alignment horizontal="center"/>
    </xf>
    <xf numFmtId="41" fontId="20" fillId="0" borderId="18" xfId="3" applyFont="1" applyBorder="1"/>
    <xf numFmtId="41" fontId="20" fillId="4" borderId="18" xfId="0" applyNumberFormat="1" applyFont="1" applyFill="1" applyBorder="1"/>
    <xf numFmtId="41" fontId="20" fillId="5" borderId="18" xfId="0" applyNumberFormat="1" applyFont="1" applyFill="1" applyBorder="1"/>
    <xf numFmtId="41" fontId="20" fillId="0" borderId="18" xfId="0" applyNumberFormat="1" applyFont="1" applyBorder="1"/>
    <xf numFmtId="0" fontId="19" fillId="0" borderId="18" xfId="0" applyFont="1" applyBorder="1" applyAlignment="1">
      <alignment horizontal="left" vertical="center"/>
    </xf>
    <xf numFmtId="3" fontId="19" fillId="7" borderId="18" xfId="0" applyNumberFormat="1" applyFont="1" applyFill="1" applyBorder="1" applyAlignment="1">
      <alignment horizontal="right" vertical="center"/>
    </xf>
    <xf numFmtId="0" fontId="20" fillId="7" borderId="18" xfId="0" applyFont="1" applyFill="1" applyBorder="1"/>
    <xf numFmtId="0" fontId="20" fillId="7" borderId="18" xfId="0" applyFont="1" applyFill="1" applyBorder="1" applyAlignment="1">
      <alignment horizontal="center"/>
    </xf>
    <xf numFmtId="41" fontId="22" fillId="7" borderId="18" xfId="0" applyNumberFormat="1" applyFont="1" applyFill="1" applyBorder="1"/>
    <xf numFmtId="0" fontId="39" fillId="0" borderId="0" xfId="0" applyFont="1"/>
    <xf numFmtId="0" fontId="0" fillId="0" borderId="18" xfId="0" applyBorder="1" applyAlignment="1">
      <alignment horizontal="center" vertical="top"/>
    </xf>
    <xf numFmtId="0" fontId="21" fillId="0" borderId="18" xfId="0" applyFont="1" applyBorder="1" applyAlignment="1">
      <alignment vertical="center"/>
    </xf>
    <xf numFmtId="14" fontId="21" fillId="0" borderId="18" xfId="0" applyNumberFormat="1" applyFont="1" applyBorder="1" applyAlignment="1">
      <alignment horizontal="right" vertical="center"/>
    </xf>
    <xf numFmtId="0" fontId="42" fillId="0" borderId="0" xfId="0" applyFont="1" applyAlignment="1">
      <alignment horizontal="center"/>
    </xf>
    <xf numFmtId="2" fontId="20" fillId="0" borderId="18" xfId="0" applyNumberFormat="1" applyFont="1" applyBorder="1" applyAlignment="1">
      <alignment horizontal="center"/>
    </xf>
    <xf numFmtId="41" fontId="0" fillId="4" borderId="0" xfId="0" applyNumberFormat="1" applyFill="1"/>
    <xf numFmtId="0" fontId="38" fillId="0" borderId="19" xfId="0" applyFont="1" applyBorder="1" applyAlignment="1">
      <alignment horizontal="center"/>
    </xf>
    <xf numFmtId="0" fontId="38" fillId="0" borderId="0" xfId="0" applyFont="1"/>
    <xf numFmtId="0" fontId="38" fillId="17" borderId="18" xfId="0" applyFont="1" applyFill="1" applyBorder="1" applyAlignment="1">
      <alignment horizontal="center"/>
    </xf>
    <xf numFmtId="0" fontId="38" fillId="0" borderId="0" xfId="0" applyFont="1" applyBorder="1"/>
    <xf numFmtId="0" fontId="38" fillId="0" borderId="18" xfId="0" applyFont="1" applyBorder="1"/>
    <xf numFmtId="169" fontId="38" fillId="0" borderId="18" xfId="0" applyNumberFormat="1" applyFont="1" applyBorder="1"/>
    <xf numFmtId="0" fontId="38" fillId="0" borderId="18" xfId="0" applyFont="1" applyBorder="1" applyAlignment="1">
      <alignment horizontal="left"/>
    </xf>
    <xf numFmtId="37" fontId="38" fillId="0" borderId="18" xfId="0" applyNumberFormat="1" applyFont="1" applyBorder="1"/>
    <xf numFmtId="0" fontId="38" fillId="0" borderId="18" xfId="0" applyFont="1" applyBorder="1" applyAlignment="1">
      <alignment horizontal="left" indent="2"/>
    </xf>
    <xf numFmtId="0" fontId="38" fillId="0" borderId="18" xfId="0" applyFont="1" applyBorder="1" applyAlignment="1">
      <alignment horizontal="left" indent="3"/>
    </xf>
    <xf numFmtId="0" fontId="38" fillId="0" borderId="20" xfId="0" applyFont="1" applyBorder="1" applyAlignment="1">
      <alignment horizontal="center"/>
    </xf>
    <xf numFmtId="0" fontId="38" fillId="0" borderId="21" xfId="0" applyFont="1" applyBorder="1" applyAlignment="1">
      <alignment horizontal="center"/>
    </xf>
    <xf numFmtId="0" fontId="38" fillId="0" borderId="18" xfId="0" applyFont="1" applyBorder="1" applyAlignment="1">
      <alignment horizontal="left"/>
    </xf>
    <xf numFmtId="0" fontId="38" fillId="0" borderId="18" xfId="0" applyFont="1" applyBorder="1" applyAlignment="1">
      <alignment horizontal="left" indent="3"/>
    </xf>
    <xf numFmtId="0" fontId="40" fillId="0" borderId="0" xfId="0" applyFont="1"/>
    <xf numFmtId="0" fontId="40" fillId="4" borderId="18" xfId="0" applyFont="1" applyFill="1" applyBorder="1"/>
    <xf numFmtId="0" fontId="43" fillId="0" borderId="18" xfId="0" applyFont="1" applyBorder="1"/>
    <xf numFmtId="41" fontId="38" fillId="0" borderId="18" xfId="0" applyNumberFormat="1" applyFont="1" applyBorder="1"/>
    <xf numFmtId="0" fontId="40" fillId="4" borderId="20" xfId="0" applyFont="1" applyFill="1" applyBorder="1" applyAlignment="1">
      <alignment horizontal="left"/>
    </xf>
    <xf numFmtId="0" fontId="40" fillId="4" borderId="21" xfId="0" applyFont="1" applyFill="1" applyBorder="1" applyAlignment="1">
      <alignment horizontal="left"/>
    </xf>
    <xf numFmtId="0" fontId="44" fillId="0" borderId="0" xfId="0" applyFont="1" applyAlignment="1">
      <alignment horizontal="left" vertical="center"/>
    </xf>
    <xf numFmtId="0" fontId="38" fillId="0" borderId="0" xfId="0" applyFont="1" applyAlignment="1">
      <alignment horizontal="center"/>
    </xf>
    <xf numFmtId="41" fontId="38" fillId="0" borderId="18" xfId="3" applyFont="1" applyBorder="1"/>
    <xf numFmtId="0" fontId="41" fillId="0" borderId="0" xfId="0" applyFont="1"/>
    <xf numFmtId="0" fontId="45" fillId="0" borderId="0" xfId="0" applyFont="1" applyAlignment="1">
      <alignment horizontal="left" vertical="center"/>
    </xf>
    <xf numFmtId="0" fontId="46" fillId="0" borderId="0" xfId="0" applyFont="1"/>
    <xf numFmtId="0" fontId="46" fillId="0" borderId="0" xfId="0" applyFont="1" applyAlignment="1">
      <alignment horizontal="center"/>
    </xf>
    <xf numFmtId="0" fontId="41" fillId="0" borderId="18" xfId="0" applyFont="1" applyBorder="1" applyAlignment="1">
      <alignment horizontal="center" vertical="top"/>
    </xf>
    <xf numFmtId="0" fontId="47" fillId="0" borderId="18" xfId="0" applyFont="1" applyBorder="1"/>
    <xf numFmtId="3" fontId="47" fillId="0" borderId="18" xfId="0" applyNumberFormat="1" applyFont="1" applyBorder="1" applyAlignment="1">
      <alignment horizontal="right" vertical="center"/>
    </xf>
    <xf numFmtId="14" fontId="46" fillId="0" borderId="18" xfId="0" applyNumberFormat="1" applyFont="1" applyBorder="1"/>
    <xf numFmtId="2" fontId="46" fillId="0" borderId="18" xfId="0" applyNumberFormat="1" applyFont="1" applyBorder="1"/>
    <xf numFmtId="9" fontId="46" fillId="0" borderId="18" xfId="0" applyNumberFormat="1" applyFont="1" applyFill="1" applyBorder="1" applyAlignment="1">
      <alignment horizontal="center"/>
    </xf>
    <xf numFmtId="41" fontId="46" fillId="4" borderId="18" xfId="0" applyNumberFormat="1" applyFont="1" applyFill="1" applyBorder="1" applyAlignment="1">
      <alignment horizontal="center"/>
    </xf>
    <xf numFmtId="0" fontId="46" fillId="0" borderId="18" xfId="0" applyFont="1" applyBorder="1" applyAlignment="1">
      <alignment horizontal="center"/>
    </xf>
    <xf numFmtId="41" fontId="46" fillId="0" borderId="18" xfId="3" applyFont="1" applyBorder="1"/>
    <xf numFmtId="41" fontId="46" fillId="4" borderId="18" xfId="0" applyNumberFormat="1" applyFont="1" applyFill="1" applyBorder="1"/>
    <xf numFmtId="41" fontId="46" fillId="5" borderId="18" xfId="0" applyNumberFormat="1" applyFont="1" applyFill="1" applyBorder="1"/>
    <xf numFmtId="41" fontId="46" fillId="0" borderId="18" xfId="0" applyNumberFormat="1" applyFont="1" applyBorder="1"/>
    <xf numFmtId="0" fontId="41" fillId="0" borderId="18" xfId="0" applyFont="1" applyBorder="1"/>
    <xf numFmtId="0" fontId="45" fillId="0" borderId="18" xfId="0" applyFont="1" applyBorder="1" applyAlignment="1">
      <alignment horizontal="left" vertical="center"/>
    </xf>
    <xf numFmtId="3" fontId="45" fillId="7" borderId="18" xfId="0" applyNumberFormat="1" applyFont="1" applyFill="1" applyBorder="1" applyAlignment="1">
      <alignment horizontal="right" vertical="center"/>
    </xf>
    <xf numFmtId="0" fontId="46" fillId="7" borderId="18" xfId="0" applyFont="1" applyFill="1" applyBorder="1"/>
    <xf numFmtId="0" fontId="46" fillId="7" borderId="18" xfId="0" applyFont="1" applyFill="1" applyBorder="1" applyAlignment="1">
      <alignment horizontal="center"/>
    </xf>
    <xf numFmtId="41" fontId="32" fillId="7" borderId="18" xfId="0" applyNumberFormat="1" applyFont="1" applyFill="1" applyBorder="1"/>
    <xf numFmtId="41" fontId="46" fillId="0" borderId="18" xfId="3" applyFont="1" applyFill="1" applyBorder="1" applyAlignment="1" applyProtection="1">
      <alignment horizontal="center" wrapText="1"/>
    </xf>
    <xf numFmtId="171" fontId="46" fillId="0" borderId="18" xfId="0" applyNumberFormat="1" applyFont="1" applyBorder="1"/>
    <xf numFmtId="1" fontId="47" fillId="4" borderId="18" xfId="5" applyNumberFormat="1" applyFont="1" applyFill="1" applyBorder="1" applyAlignment="1" applyProtection="1">
      <alignment horizontal="center" wrapText="1"/>
    </xf>
    <xf numFmtId="1" fontId="47" fillId="12" borderId="18" xfId="5" applyNumberFormat="1" applyFont="1" applyFill="1" applyBorder="1" applyAlignment="1" applyProtection="1">
      <alignment horizontal="center" wrapText="1"/>
    </xf>
    <xf numFmtId="41" fontId="46" fillId="4" borderId="18" xfId="3" applyFont="1" applyFill="1" applyBorder="1"/>
    <xf numFmtId="37" fontId="46" fillId="4" borderId="18" xfId="0" applyNumberFormat="1" applyFont="1" applyFill="1" applyBorder="1"/>
    <xf numFmtId="171" fontId="46" fillId="0" borderId="18" xfId="0" applyNumberFormat="1" applyFont="1" applyBorder="1" applyAlignment="1">
      <alignment vertical="center"/>
    </xf>
    <xf numFmtId="41" fontId="46" fillId="13" borderId="18" xfId="3" applyFont="1" applyFill="1" applyBorder="1"/>
    <xf numFmtId="37" fontId="46" fillId="13" borderId="18" xfId="0" applyNumberFormat="1" applyFont="1" applyFill="1" applyBorder="1"/>
    <xf numFmtId="171" fontId="48" fillId="0" borderId="18" xfId="0" applyNumberFormat="1" applyFont="1" applyBorder="1"/>
    <xf numFmtId="41" fontId="46" fillId="15" borderId="18" xfId="3" applyFont="1" applyFill="1" applyBorder="1"/>
    <xf numFmtId="37" fontId="46" fillId="15" borderId="18" xfId="0" applyNumberFormat="1" applyFont="1" applyFill="1" applyBorder="1"/>
    <xf numFmtId="0" fontId="46" fillId="9" borderId="18" xfId="0" applyFont="1" applyFill="1" applyBorder="1"/>
    <xf numFmtId="0" fontId="47" fillId="9" borderId="18" xfId="0" applyFont="1" applyFill="1" applyBorder="1"/>
    <xf numFmtId="41" fontId="46" fillId="9" borderId="18" xfId="3" applyFont="1" applyFill="1" applyBorder="1" applyAlignment="1" applyProtection="1">
      <alignment horizontal="center" wrapText="1"/>
    </xf>
    <xf numFmtId="14" fontId="46" fillId="9" borderId="18" xfId="0" applyNumberFormat="1" applyFont="1" applyFill="1" applyBorder="1"/>
    <xf numFmtId="171" fontId="48" fillId="9" borderId="18" xfId="0" applyNumberFormat="1" applyFont="1" applyFill="1" applyBorder="1"/>
    <xf numFmtId="1" fontId="47" fillId="9" borderId="18" xfId="5" applyNumberFormat="1" applyFont="1" applyFill="1" applyBorder="1" applyAlignment="1" applyProtection="1">
      <alignment horizontal="center" wrapText="1"/>
    </xf>
    <xf numFmtId="41" fontId="46" fillId="9" borderId="18" xfId="3" applyFont="1" applyFill="1" applyBorder="1"/>
    <xf numFmtId="37" fontId="46" fillId="9" borderId="18" xfId="0" applyNumberFormat="1" applyFont="1" applyFill="1" applyBorder="1"/>
    <xf numFmtId="0" fontId="46" fillId="9" borderId="18" xfId="0" applyFont="1" applyFill="1" applyBorder="1" applyAlignment="1">
      <alignment horizontal="center"/>
    </xf>
    <xf numFmtId="41" fontId="32" fillId="4" borderId="18" xfId="0" applyNumberFormat="1" applyFont="1" applyFill="1" applyBorder="1"/>
    <xf numFmtId="0" fontId="49" fillId="9" borderId="18" xfId="0" applyFont="1" applyFill="1" applyBorder="1" applyAlignment="1">
      <alignment horizontal="center"/>
    </xf>
    <xf numFmtId="0" fontId="49" fillId="9" borderId="0" xfId="0" applyFont="1" applyFill="1" applyAlignment="1">
      <alignment horizontal="center"/>
    </xf>
    <xf numFmtId="0" fontId="50" fillId="0" borderId="0" xfId="0" applyFont="1" applyAlignment="1">
      <alignment horizontal="center"/>
    </xf>
    <xf numFmtId="0" fontId="52" fillId="0" borderId="0" xfId="0" applyFont="1" applyAlignment="1">
      <alignment horizontal="center"/>
    </xf>
    <xf numFmtId="0" fontId="53" fillId="3" borderId="1" xfId="1" applyFont="1" applyFill="1" applyBorder="1" applyAlignment="1">
      <alignment horizontal="center" vertical="center" wrapText="1"/>
    </xf>
    <xf numFmtId="0" fontId="53" fillId="2" borderId="1" xfId="1" applyFont="1" applyFill="1" applyBorder="1" applyAlignment="1">
      <alignment horizontal="center" vertical="center" wrapText="1"/>
    </xf>
    <xf numFmtId="0" fontId="54" fillId="4" borderId="18" xfId="0" applyFont="1" applyFill="1" applyBorder="1" applyAlignment="1">
      <alignment horizontal="center" vertical="center"/>
    </xf>
    <xf numFmtId="0" fontId="54" fillId="18" borderId="18" xfId="0" applyFont="1" applyFill="1" applyBorder="1" applyAlignment="1">
      <alignment horizontal="center" vertical="center"/>
    </xf>
    <xf numFmtId="0" fontId="54" fillId="14" borderId="18" xfId="0" applyFont="1" applyFill="1" applyBorder="1" applyAlignment="1">
      <alignment horizontal="center" vertical="center"/>
    </xf>
    <xf numFmtId="0" fontId="54" fillId="9" borderId="18" xfId="0" applyFont="1" applyFill="1" applyBorder="1" applyAlignment="1">
      <alignment horizontal="center" vertical="center"/>
    </xf>
    <xf numFmtId="14" fontId="40" fillId="0" borderId="0" xfId="0" applyNumberFormat="1" applyFont="1"/>
    <xf numFmtId="41" fontId="40" fillId="4" borderId="18" xfId="3" applyFont="1" applyFill="1" applyBorder="1"/>
    <xf numFmtId="0" fontId="43" fillId="0" borderId="1" xfId="0" applyFont="1" applyBorder="1" applyAlignment="1">
      <alignment vertical="center"/>
    </xf>
    <xf numFmtId="3" fontId="43" fillId="0" borderId="1" xfId="0" applyNumberFormat="1" applyFont="1" applyBorder="1" applyAlignment="1">
      <alignment horizontal="right" vertical="center"/>
    </xf>
    <xf numFmtId="168" fontId="43" fillId="0" borderId="1" xfId="0" applyNumberFormat="1" applyFont="1" applyBorder="1" applyAlignment="1">
      <alignment horizontal="right" vertical="center"/>
    </xf>
    <xf numFmtId="2" fontId="38" fillId="0" borderId="1" xfId="0" applyNumberFormat="1" applyFont="1" applyBorder="1"/>
    <xf numFmtId="9" fontId="38" fillId="6" borderId="1" xfId="0" applyNumberFormat="1" applyFont="1" applyFill="1" applyBorder="1" applyAlignment="1">
      <alignment horizontal="center"/>
    </xf>
    <xf numFmtId="41" fontId="38" fillId="4" borderId="1" xfId="0" applyNumberFormat="1" applyFont="1" applyFill="1" applyBorder="1" applyAlignment="1">
      <alignment horizontal="center"/>
    </xf>
    <xf numFmtId="0" fontId="38" fillId="0" borderId="1" xfId="0" applyFont="1" applyBorder="1" applyAlignment="1">
      <alignment horizontal="center"/>
    </xf>
    <xf numFmtId="41" fontId="38" fillId="0" borderId="1" xfId="3" applyFont="1" applyBorder="1"/>
    <xf numFmtId="41" fontId="38" fillId="4" borderId="1" xfId="0" applyNumberFormat="1" applyFont="1" applyFill="1" applyBorder="1"/>
    <xf numFmtId="41" fontId="38" fillId="5" borderId="1" xfId="0" applyNumberFormat="1" applyFont="1" applyFill="1" applyBorder="1"/>
    <xf numFmtId="41" fontId="38" fillId="0" borderId="1" xfId="0" applyNumberFormat="1" applyFont="1" applyBorder="1"/>
    <xf numFmtId="0" fontId="44" fillId="0" borderId="1" xfId="0" applyFont="1" applyBorder="1" applyAlignment="1">
      <alignment horizontal="left" vertical="center"/>
    </xf>
    <xf numFmtId="3" fontId="44" fillId="7" borderId="1" xfId="0" applyNumberFormat="1" applyFont="1" applyFill="1" applyBorder="1" applyAlignment="1">
      <alignment horizontal="right" vertical="center"/>
    </xf>
    <xf numFmtId="0" fontId="38" fillId="7" borderId="1" xfId="0" applyFont="1" applyFill="1" applyBorder="1"/>
    <xf numFmtId="0" fontId="38" fillId="7" borderId="1" xfId="0" applyFont="1" applyFill="1" applyBorder="1" applyAlignment="1">
      <alignment horizontal="center"/>
    </xf>
    <xf numFmtId="41" fontId="38" fillId="7" borderId="1" xfId="0" applyNumberFormat="1" applyFont="1" applyFill="1" applyBorder="1" applyAlignment="1">
      <alignment horizontal="center"/>
    </xf>
    <xf numFmtId="41" fontId="31" fillId="7" borderId="1" xfId="0" applyNumberFormat="1" applyFont="1" applyFill="1" applyBorder="1"/>
    <xf numFmtId="0" fontId="55" fillId="0" borderId="0" xfId="0" applyFont="1" applyAlignment="1">
      <alignment vertical="center"/>
    </xf>
    <xf numFmtId="3" fontId="55" fillId="0" borderId="0" xfId="0" applyNumberFormat="1" applyFont="1" applyAlignment="1">
      <alignment horizontal="right" vertical="center"/>
    </xf>
    <xf numFmtId="168" fontId="55" fillId="0" borderId="0" xfId="0" applyNumberFormat="1" applyFont="1" applyAlignment="1">
      <alignment horizontal="right" vertical="center"/>
    </xf>
    <xf numFmtId="0" fontId="40" fillId="0" borderId="0" xfId="0" applyFont="1" applyAlignment="1">
      <alignment horizontal="center"/>
    </xf>
    <xf numFmtId="0" fontId="31" fillId="9" borderId="0" xfId="0" applyFont="1" applyFill="1" applyAlignment="1">
      <alignment horizontal="center" wrapText="1"/>
    </xf>
    <xf numFmtId="41" fontId="38" fillId="8" borderId="1" xfId="0" applyNumberFormat="1" applyFont="1" applyFill="1" applyBorder="1" applyAlignment="1">
      <alignment horizontal="center"/>
    </xf>
    <xf numFmtId="0" fontId="38" fillId="0" borderId="0" xfId="0" applyFont="1" applyBorder="1" applyAlignment="1">
      <alignment horizontal="left" indent="3"/>
    </xf>
    <xf numFmtId="37" fontId="38" fillId="0" borderId="0" xfId="0" applyNumberFormat="1" applyFont="1" applyBorder="1"/>
    <xf numFmtId="41" fontId="38" fillId="0" borderId="2" xfId="0" applyNumberFormat="1" applyFont="1" applyBorder="1"/>
    <xf numFmtId="41" fontId="31" fillId="7" borderId="2" xfId="0" applyNumberFormat="1" applyFont="1" applyFill="1" applyBorder="1"/>
    <xf numFmtId="41" fontId="0" fillId="19" borderId="18" xfId="0" applyNumberFormat="1" applyFill="1" applyBorder="1"/>
    <xf numFmtId="2" fontId="20" fillId="0" borderId="18" xfId="0" applyNumberFormat="1" applyFont="1" applyFill="1" applyBorder="1" applyAlignment="1">
      <alignment horizontal="center"/>
    </xf>
    <xf numFmtId="0" fontId="38" fillId="0" borderId="0" xfId="0" applyFont="1" applyFill="1" applyBorder="1" applyAlignment="1">
      <alignment horizontal="center"/>
    </xf>
    <xf numFmtId="0" fontId="37" fillId="4" borderId="18" xfId="0" applyFont="1" applyFill="1" applyBorder="1"/>
    <xf numFmtId="0" fontId="37" fillId="4" borderId="20" xfId="0" applyFont="1" applyFill="1" applyBorder="1" applyAlignment="1">
      <alignment horizontal="center"/>
    </xf>
    <xf numFmtId="0" fontId="37" fillId="4" borderId="21" xfId="0" applyFont="1" applyFill="1" applyBorder="1" applyAlignment="1">
      <alignment horizontal="center"/>
    </xf>
    <xf numFmtId="41" fontId="37" fillId="4" borderId="18" xfId="3" applyFont="1" applyFill="1" applyBorder="1"/>
    <xf numFmtId="174" fontId="20" fillId="0" borderId="18" xfId="0" applyNumberFormat="1" applyFont="1" applyBorder="1" applyAlignment="1">
      <alignment horizontal="center"/>
    </xf>
    <xf numFmtId="0" fontId="32" fillId="4" borderId="18" xfId="0" applyFont="1" applyFill="1" applyBorder="1"/>
    <xf numFmtId="0" fontId="38" fillId="0" borderId="20" xfId="0" applyFont="1" applyBorder="1" applyAlignment="1">
      <alignment horizontal="left"/>
    </xf>
    <xf numFmtId="0" fontId="38" fillId="0" borderId="21" xfId="0" applyFont="1" applyBorder="1" applyAlignment="1">
      <alignment horizontal="left"/>
    </xf>
    <xf numFmtId="0" fontId="38" fillId="0" borderId="0" xfId="0" applyFont="1" applyBorder="1" applyAlignment="1">
      <alignment horizontal="left"/>
    </xf>
    <xf numFmtId="41" fontId="38" fillId="0" borderId="0" xfId="0" applyNumberFormat="1" applyFont="1" applyBorder="1"/>
    <xf numFmtId="0" fontId="31" fillId="0" borderId="18" xfId="1" applyFont="1" applyFill="1" applyBorder="1" applyAlignment="1">
      <alignment horizontal="center" vertical="center" wrapText="1"/>
    </xf>
    <xf numFmtId="16" fontId="0" fillId="0" borderId="0" xfId="0" applyNumberFormat="1"/>
    <xf numFmtId="0" fontId="38" fillId="0" borderId="20" xfId="0" applyFont="1" applyBorder="1" applyAlignment="1">
      <alignment horizontal="left" indent="7"/>
    </xf>
    <xf numFmtId="0" fontId="38" fillId="0" borderId="21" xfId="0" applyFont="1" applyBorder="1" applyAlignment="1">
      <alignment horizontal="left" indent="7"/>
    </xf>
    <xf numFmtId="37" fontId="0" fillId="0" borderId="0" xfId="0" applyNumberFormat="1"/>
  </cellXfs>
  <cellStyles count="6">
    <cellStyle name="Excel Built-in Normal" xfId="1" xr:uid="{00000000-0005-0000-0000-000000000000}"/>
    <cellStyle name="Millares" xfId="2" builtinId="3"/>
    <cellStyle name="Millares [0]" xfId="3" builtinId="6"/>
    <cellStyle name="Millares 2" xfId="5" xr:uid="{EDE1E8D2-7731-4820-A0A3-57157253DC1A}"/>
    <cellStyle name="Normal" xfId="0" builtinId="0"/>
    <cellStyle name="Porcentaje"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E3E3E3"/>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AE00"/>
      <rgbColor rgb="00003300"/>
      <rgbColor rgb="00333300"/>
      <rgbColor rgb="00993300"/>
      <rgbColor rgb="00993366"/>
      <rgbColor rgb="00333399"/>
      <rgbColor rgb="001A1A1A"/>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48"/>
  <sheetViews>
    <sheetView showGridLines="0" topLeftCell="A28" zoomScale="110" zoomScaleNormal="110" zoomScaleSheetLayoutView="70" workbookViewId="0">
      <selection activeCell="A31" sqref="A31:I31"/>
    </sheetView>
  </sheetViews>
  <sheetFormatPr baseColWidth="10" defaultRowHeight="13.2" x14ac:dyDescent="0.25"/>
  <cols>
    <col min="1" max="1" width="33.33203125" style="9" customWidth="1"/>
    <col min="2" max="2" width="10.5546875" style="8" customWidth="1"/>
    <col min="3" max="3" width="11.33203125" style="8" customWidth="1"/>
    <col min="4" max="4" width="10.33203125" style="8" customWidth="1"/>
    <col min="5" max="5" width="9" style="8" customWidth="1"/>
    <col min="6" max="6" width="11.44140625" style="8" customWidth="1"/>
    <col min="7" max="8" width="9" style="8" customWidth="1"/>
    <col min="9" max="9" width="10.5546875" style="8" customWidth="1"/>
    <col min="10" max="10" width="17.33203125" style="8" customWidth="1"/>
    <col min="11" max="11" width="9" style="8" customWidth="1"/>
    <col min="12" max="12" width="10.6640625" style="8" customWidth="1"/>
    <col min="13" max="13" width="14.77734375" style="8" customWidth="1"/>
    <col min="14" max="16" width="9" style="8" customWidth="1"/>
    <col min="17" max="17" width="10.88671875" style="8" customWidth="1"/>
    <col min="18" max="18" width="16.6640625" style="8" customWidth="1"/>
    <col min="19" max="19" width="10.5546875" style="8" customWidth="1"/>
    <col min="20" max="23" width="11.5546875" style="8" customWidth="1"/>
    <col min="24" max="24" width="12" style="8" customWidth="1"/>
    <col min="25" max="27" width="11.5546875" style="8" customWidth="1"/>
    <col min="28" max="35" width="11.5546875" style="8"/>
  </cols>
  <sheetData>
    <row r="1" spans="1:35" ht="31.95" customHeight="1" x14ac:dyDescent="0.25">
      <c r="A1" s="121" t="s">
        <v>15</v>
      </c>
      <c r="B1" s="121"/>
      <c r="C1" s="121"/>
      <c r="D1" s="121"/>
      <c r="E1" s="121"/>
      <c r="F1" s="121"/>
      <c r="G1" s="121"/>
      <c r="H1" s="121"/>
      <c r="I1" s="121"/>
      <c r="J1" s="121"/>
      <c r="K1" s="121"/>
      <c r="L1" s="121"/>
      <c r="M1" s="121"/>
      <c r="N1" s="121"/>
      <c r="O1" s="121"/>
      <c r="P1" s="121"/>
      <c r="Q1" s="121"/>
      <c r="R1" s="121"/>
      <c r="S1" s="121"/>
      <c r="T1" s="121"/>
      <c r="U1" s="121"/>
      <c r="V1" s="121"/>
    </row>
    <row r="2" spans="1:35" x14ac:dyDescent="0.25">
      <c r="A2" s="21"/>
      <c r="B2" s="24"/>
      <c r="C2" s="24"/>
      <c r="D2" s="24"/>
      <c r="E2" s="24"/>
      <c r="F2" s="24"/>
      <c r="G2" s="24"/>
      <c r="H2" s="24"/>
      <c r="I2" s="24"/>
      <c r="J2" s="24"/>
      <c r="K2" s="24"/>
      <c r="L2" s="24"/>
      <c r="M2" s="24"/>
      <c r="N2" s="24"/>
      <c r="O2" s="25"/>
      <c r="P2" s="25"/>
      <c r="Q2" s="25"/>
    </row>
    <row r="3" spans="1:35" s="31" customFormat="1" x14ac:dyDescent="0.25">
      <c r="A3" s="122" t="s">
        <v>7</v>
      </c>
      <c r="B3" s="122"/>
      <c r="C3" s="122"/>
      <c r="D3" s="122"/>
      <c r="E3" s="122"/>
      <c r="F3" s="122"/>
      <c r="G3" s="122"/>
      <c r="H3" s="122"/>
      <c r="I3" s="32"/>
      <c r="J3" s="129" t="s">
        <v>10</v>
      </c>
      <c r="K3" s="129"/>
      <c r="L3" s="129"/>
      <c r="M3" s="122"/>
      <c r="N3" s="122"/>
      <c r="O3" s="122"/>
      <c r="P3" s="122"/>
      <c r="Q3" s="32"/>
      <c r="S3" s="122" t="s">
        <v>5</v>
      </c>
      <c r="T3" s="122"/>
      <c r="U3" s="122"/>
      <c r="V3" s="122"/>
      <c r="W3" s="30"/>
      <c r="X3" s="30"/>
      <c r="Y3" s="30"/>
      <c r="Z3" s="30"/>
      <c r="AA3" s="30"/>
      <c r="AB3" s="30"/>
      <c r="AC3" s="30"/>
      <c r="AD3" s="30"/>
      <c r="AE3" s="30"/>
      <c r="AF3" s="30"/>
      <c r="AG3" s="30"/>
      <c r="AH3" s="30"/>
      <c r="AI3" s="30"/>
    </row>
    <row r="4" spans="1:35" x14ac:dyDescent="0.25">
      <c r="A4" s="115" t="s">
        <v>3</v>
      </c>
      <c r="B4" s="115"/>
      <c r="C4" s="115"/>
      <c r="D4" s="115"/>
      <c r="E4" s="115"/>
      <c r="F4" s="115"/>
      <c r="G4" s="115" t="s">
        <v>0</v>
      </c>
      <c r="H4" s="115"/>
      <c r="I4" s="29"/>
      <c r="J4" s="123" t="s">
        <v>6</v>
      </c>
      <c r="K4" s="124"/>
      <c r="L4" s="125"/>
      <c r="M4" s="115" t="s">
        <v>36</v>
      </c>
      <c r="N4" s="115"/>
      <c r="O4" s="115"/>
      <c r="P4" s="115"/>
      <c r="Q4" s="115"/>
      <c r="S4" s="115" t="s">
        <v>1</v>
      </c>
      <c r="T4" s="115"/>
      <c r="U4" s="115" t="s">
        <v>2</v>
      </c>
      <c r="V4" s="115"/>
    </row>
    <row r="5" spans="1:35" x14ac:dyDescent="0.25">
      <c r="A5" s="115"/>
      <c r="B5" s="115"/>
      <c r="C5" s="115"/>
      <c r="D5" s="115"/>
      <c r="E5" s="115"/>
      <c r="F5" s="115"/>
      <c r="G5" s="115"/>
      <c r="H5" s="115"/>
      <c r="I5" s="28"/>
      <c r="J5" s="126"/>
      <c r="K5" s="127"/>
      <c r="L5" s="128"/>
      <c r="M5" s="118"/>
      <c r="N5" s="118"/>
      <c r="O5" s="118"/>
      <c r="P5" s="118"/>
      <c r="Q5" s="118"/>
      <c r="S5" s="119"/>
      <c r="T5" s="120"/>
      <c r="U5" s="119"/>
      <c r="V5" s="120"/>
    </row>
    <row r="6" spans="1:35" s="31" customFormat="1" ht="24.6" customHeight="1" x14ac:dyDescent="0.25">
      <c r="A6" s="105" t="s">
        <v>8</v>
      </c>
      <c r="B6" s="105"/>
      <c r="C6" s="105"/>
      <c r="D6" s="105"/>
      <c r="E6" s="105"/>
      <c r="F6" s="105"/>
      <c r="G6" s="105"/>
      <c r="H6" s="105"/>
      <c r="I6" s="33"/>
      <c r="J6" s="104" t="s">
        <v>9</v>
      </c>
      <c r="K6" s="104"/>
      <c r="L6" s="104"/>
      <c r="M6" s="105"/>
      <c r="N6" s="105"/>
      <c r="O6" s="105"/>
      <c r="P6" s="105"/>
      <c r="Q6" s="33"/>
      <c r="R6" s="30"/>
      <c r="S6" s="30"/>
      <c r="T6" s="30"/>
      <c r="U6" s="30"/>
      <c r="V6" s="30"/>
      <c r="W6" s="30"/>
      <c r="AB6" s="30"/>
      <c r="AC6" s="30"/>
      <c r="AD6" s="30"/>
      <c r="AE6" s="30"/>
      <c r="AF6" s="30"/>
      <c r="AG6" s="30"/>
      <c r="AH6" s="30"/>
      <c r="AI6" s="30"/>
    </row>
    <row r="7" spans="1:35" ht="12.75" customHeight="1" x14ac:dyDescent="0.25">
      <c r="A7" s="103" t="s">
        <v>4</v>
      </c>
      <c r="B7" s="103"/>
      <c r="C7" s="103"/>
      <c r="D7" s="103"/>
      <c r="E7" s="103"/>
      <c r="F7" s="103"/>
      <c r="G7" s="115" t="s">
        <v>0</v>
      </c>
      <c r="H7" s="115"/>
      <c r="I7" s="34"/>
      <c r="J7" s="107" t="s">
        <v>4</v>
      </c>
      <c r="K7" s="108"/>
      <c r="L7" s="108"/>
      <c r="M7" s="108"/>
      <c r="N7" s="108"/>
      <c r="O7" s="109"/>
      <c r="P7" s="106" t="s">
        <v>14</v>
      </c>
      <c r="Q7" s="106"/>
    </row>
    <row r="8" spans="1:35" ht="12.75" customHeight="1" x14ac:dyDescent="0.25">
      <c r="A8" s="103"/>
      <c r="B8" s="103"/>
      <c r="C8" s="103"/>
      <c r="D8" s="103"/>
      <c r="E8" s="103"/>
      <c r="F8" s="103"/>
      <c r="G8" s="115"/>
      <c r="H8" s="115"/>
      <c r="I8" s="34"/>
      <c r="J8" s="107"/>
      <c r="K8" s="108"/>
      <c r="L8" s="108"/>
      <c r="M8" s="108"/>
      <c r="N8" s="108"/>
      <c r="O8" s="109"/>
      <c r="P8" s="107"/>
      <c r="Q8" s="109"/>
    </row>
    <row r="9" spans="1:35" ht="42.6" customHeight="1" x14ac:dyDescent="0.25">
      <c r="M9" s="41"/>
    </row>
    <row r="10" spans="1:35" ht="12.75" customHeight="1" x14ac:dyDescent="0.25">
      <c r="A10" s="112" t="s">
        <v>20</v>
      </c>
      <c r="B10" s="113"/>
      <c r="C10" s="113"/>
      <c r="D10" s="114"/>
      <c r="E10" s="116" t="s">
        <v>12</v>
      </c>
      <c r="F10" s="116"/>
      <c r="G10" s="116"/>
      <c r="H10" s="116"/>
      <c r="I10" s="116"/>
      <c r="J10" s="116"/>
      <c r="K10" s="116"/>
      <c r="L10" s="116"/>
      <c r="M10" s="116"/>
      <c r="N10" s="111" t="s">
        <v>13</v>
      </c>
      <c r="O10" s="111"/>
      <c r="P10" s="111"/>
      <c r="Q10" s="111"/>
      <c r="R10" s="111"/>
      <c r="S10" s="111"/>
      <c r="T10" s="111"/>
      <c r="U10" s="111"/>
      <c r="V10" s="111"/>
    </row>
    <row r="11" spans="1:35" ht="12.75" customHeight="1" x14ac:dyDescent="0.25">
      <c r="A11" s="35">
        <v>1</v>
      </c>
      <c r="B11" s="35">
        <v>2</v>
      </c>
      <c r="C11" s="35">
        <v>3</v>
      </c>
      <c r="D11" s="35">
        <v>4</v>
      </c>
      <c r="E11" s="5">
        <v>5</v>
      </c>
      <c r="F11" s="5">
        <v>6</v>
      </c>
      <c r="G11" s="5">
        <v>7</v>
      </c>
      <c r="H11" s="5">
        <v>8</v>
      </c>
      <c r="I11" s="5">
        <v>9</v>
      </c>
      <c r="J11" s="5">
        <v>10</v>
      </c>
      <c r="K11" s="5">
        <v>11</v>
      </c>
      <c r="L11" s="5">
        <v>12</v>
      </c>
      <c r="M11" s="5">
        <v>13</v>
      </c>
      <c r="N11" s="35">
        <v>14</v>
      </c>
      <c r="O11" s="35">
        <v>15</v>
      </c>
      <c r="P11" s="35">
        <v>16</v>
      </c>
      <c r="Q11" s="35">
        <v>17</v>
      </c>
      <c r="R11" s="35">
        <v>18</v>
      </c>
      <c r="S11" s="35">
        <v>19</v>
      </c>
      <c r="T11" s="35">
        <v>20</v>
      </c>
      <c r="U11" s="35">
        <v>21</v>
      </c>
      <c r="V11" s="35">
        <v>22</v>
      </c>
    </row>
    <row r="12" spans="1:35" s="13" customFormat="1" ht="130.19999999999999" customHeight="1" x14ac:dyDescent="0.25">
      <c r="A12" s="36" t="s">
        <v>16</v>
      </c>
      <c r="B12" s="36" t="s">
        <v>17</v>
      </c>
      <c r="C12" s="36" t="s">
        <v>18</v>
      </c>
      <c r="D12" s="36" t="s">
        <v>19</v>
      </c>
      <c r="E12" s="40" t="s">
        <v>21</v>
      </c>
      <c r="F12" s="40" t="s">
        <v>22</v>
      </c>
      <c r="G12" s="12" t="s">
        <v>23</v>
      </c>
      <c r="H12" s="12" t="s">
        <v>24</v>
      </c>
      <c r="I12" s="12" t="s">
        <v>25</v>
      </c>
      <c r="J12" s="12" t="s">
        <v>39</v>
      </c>
      <c r="K12" s="12" t="s">
        <v>37</v>
      </c>
      <c r="L12" s="12" t="s">
        <v>26</v>
      </c>
      <c r="M12" s="12" t="s">
        <v>27</v>
      </c>
      <c r="N12" s="36" t="s">
        <v>28</v>
      </c>
      <c r="O12" s="36" t="s">
        <v>29</v>
      </c>
      <c r="P12" s="36" t="s">
        <v>30</v>
      </c>
      <c r="Q12" s="36" t="s">
        <v>31</v>
      </c>
      <c r="R12" s="36" t="s">
        <v>38</v>
      </c>
      <c r="S12" s="36" t="s">
        <v>32</v>
      </c>
      <c r="T12" s="36" t="s">
        <v>33</v>
      </c>
      <c r="U12" s="36" t="s">
        <v>34</v>
      </c>
      <c r="V12" s="36" t="s">
        <v>35</v>
      </c>
    </row>
    <row r="13" spans="1:35" s="11" customFormat="1" ht="26.4" customHeight="1" x14ac:dyDescent="0.25">
      <c r="A13" s="37"/>
      <c r="B13" s="22"/>
      <c r="C13" s="38"/>
      <c r="D13" s="26"/>
      <c r="E13" s="75"/>
      <c r="F13" s="22"/>
      <c r="G13" s="39"/>
      <c r="H13" s="39"/>
      <c r="I13" s="22"/>
      <c r="J13" s="22"/>
      <c r="K13" s="22"/>
      <c r="L13" s="22"/>
      <c r="M13" s="22"/>
      <c r="N13" s="76"/>
      <c r="O13" s="37"/>
      <c r="P13" s="37"/>
      <c r="Q13" s="22"/>
      <c r="R13" s="22"/>
      <c r="S13" s="22"/>
      <c r="T13" s="22"/>
      <c r="U13" s="22"/>
      <c r="V13" s="22"/>
    </row>
    <row r="14" spans="1:35" s="27" customFormat="1" ht="26.4" customHeight="1" x14ac:dyDescent="0.25">
      <c r="A14" s="37"/>
      <c r="B14" s="22"/>
      <c r="C14" s="38"/>
      <c r="D14" s="26"/>
      <c r="E14" s="75"/>
      <c r="F14" s="22"/>
      <c r="G14" s="39"/>
      <c r="H14" s="39"/>
      <c r="I14" s="22"/>
      <c r="J14" s="22"/>
      <c r="K14" s="22"/>
      <c r="L14" s="22"/>
      <c r="M14" s="22"/>
      <c r="N14" s="76"/>
      <c r="O14" s="37"/>
      <c r="P14" s="37"/>
      <c r="Q14" s="22"/>
      <c r="R14" s="22"/>
      <c r="S14" s="22"/>
      <c r="T14" s="22"/>
      <c r="U14" s="22"/>
      <c r="V14" s="22"/>
    </row>
    <row r="15" spans="1:35" s="11" customFormat="1" ht="26.4" customHeight="1" x14ac:dyDescent="0.25">
      <c r="A15" s="37"/>
      <c r="B15" s="22"/>
      <c r="C15" s="38"/>
      <c r="D15" s="26"/>
      <c r="E15" s="75"/>
      <c r="F15" s="22"/>
      <c r="G15" s="39"/>
      <c r="H15" s="39"/>
      <c r="I15" s="22"/>
      <c r="J15" s="22"/>
      <c r="K15" s="22"/>
      <c r="L15" s="22"/>
      <c r="M15" s="22"/>
      <c r="N15" s="22"/>
      <c r="O15" s="37"/>
      <c r="P15" s="37"/>
      <c r="Q15" s="22"/>
      <c r="R15" s="22"/>
      <c r="S15" s="22"/>
      <c r="T15" s="22"/>
      <c r="U15" s="22"/>
      <c r="V15" s="22"/>
      <c r="X15" s="23"/>
    </row>
    <row r="16" spans="1:35" s="11" customFormat="1" ht="26.4" customHeight="1" x14ac:dyDescent="0.25">
      <c r="A16" s="37"/>
      <c r="B16" s="22"/>
      <c r="C16" s="38"/>
      <c r="D16" s="26"/>
      <c r="E16" s="75"/>
      <c r="F16" s="22"/>
      <c r="G16" s="39"/>
      <c r="H16" s="39"/>
      <c r="I16" s="22"/>
      <c r="J16" s="22"/>
      <c r="K16" s="22"/>
      <c r="L16" s="22"/>
      <c r="M16" s="22"/>
      <c r="N16" s="22"/>
      <c r="O16" s="37"/>
      <c r="P16" s="37"/>
      <c r="Q16" s="22"/>
      <c r="R16" s="22"/>
      <c r="S16" s="22"/>
      <c r="T16" s="22"/>
      <c r="U16" s="22"/>
      <c r="V16" s="22"/>
    </row>
    <row r="17" spans="1:255" s="11" customFormat="1" ht="26.4" customHeight="1" x14ac:dyDescent="0.25">
      <c r="A17" s="37"/>
      <c r="B17" s="22"/>
      <c r="C17" s="38"/>
      <c r="D17" s="26"/>
      <c r="E17" s="75"/>
      <c r="F17" s="22"/>
      <c r="G17" s="39"/>
      <c r="H17" s="39"/>
      <c r="I17" s="22"/>
      <c r="J17" s="22"/>
      <c r="K17" s="22"/>
      <c r="L17" s="22"/>
      <c r="M17" s="22"/>
      <c r="N17" s="22"/>
      <c r="O17" s="37"/>
      <c r="P17" s="37"/>
      <c r="Q17" s="22"/>
      <c r="R17" s="22"/>
      <c r="S17" s="22"/>
      <c r="T17" s="22"/>
      <c r="U17" s="22"/>
      <c r="V17" s="22"/>
    </row>
    <row r="18" spans="1:255" s="11" customFormat="1" ht="26.4" customHeight="1" x14ac:dyDescent="0.25">
      <c r="A18" s="37"/>
      <c r="B18" s="22"/>
      <c r="C18" s="38"/>
      <c r="D18" s="26"/>
      <c r="E18" s="75"/>
      <c r="F18" s="22"/>
      <c r="G18" s="39"/>
      <c r="H18" s="39"/>
      <c r="I18" s="22"/>
      <c r="J18" s="22"/>
      <c r="K18" s="22"/>
      <c r="L18" s="22"/>
      <c r="M18" s="22"/>
      <c r="N18" s="22"/>
      <c r="O18" s="37"/>
      <c r="P18" s="37"/>
      <c r="Q18" s="22"/>
      <c r="R18" s="22"/>
      <c r="S18" s="22"/>
      <c r="T18" s="22"/>
      <c r="U18" s="22"/>
      <c r="V18" s="22"/>
    </row>
    <row r="19" spans="1:255" s="3" customFormat="1" ht="24.6" customHeight="1" x14ac:dyDescent="0.25">
      <c r="A19" s="14"/>
      <c r="B19" s="15"/>
      <c r="C19" s="15"/>
      <c r="D19" s="15"/>
      <c r="E19" s="15"/>
      <c r="F19" s="15"/>
      <c r="G19" s="16"/>
      <c r="H19" s="17"/>
      <c r="I19" s="17"/>
      <c r="J19" s="18"/>
      <c r="K19" s="19"/>
      <c r="L19" s="15"/>
      <c r="M19" s="15"/>
      <c r="N19" s="16"/>
      <c r="O19" s="17"/>
      <c r="P19" s="17"/>
      <c r="Q19" s="17"/>
      <c r="R19" s="15"/>
      <c r="S19" s="15"/>
      <c r="T19" s="15"/>
      <c r="U19" s="15"/>
      <c r="V19" s="15"/>
      <c r="W19" s="15"/>
      <c r="X19" s="15"/>
      <c r="Y19" s="15"/>
      <c r="Z19" s="15"/>
      <c r="AA19" s="15"/>
      <c r="AB19" s="15"/>
      <c r="AC19" s="15"/>
      <c r="AD19" s="15"/>
      <c r="AE19" s="15"/>
      <c r="AF19" s="15"/>
      <c r="AG19" s="15"/>
      <c r="AH19" s="15"/>
      <c r="AI19" s="15"/>
    </row>
    <row r="20" spans="1:255" ht="24.6" customHeight="1" x14ac:dyDescent="0.25">
      <c r="A20" s="6" t="s">
        <v>11</v>
      </c>
      <c r="B20" s="1"/>
      <c r="C20" s="1"/>
      <c r="D20" s="1"/>
      <c r="E20" s="1"/>
      <c r="F20" s="1"/>
      <c r="G20" s="1"/>
      <c r="H20" s="1"/>
      <c r="I20" s="1"/>
      <c r="J20" s="1"/>
      <c r="K20" s="10"/>
      <c r="L20" s="1"/>
      <c r="M20" s="1"/>
      <c r="N20" s="1"/>
      <c r="O20" s="1"/>
      <c r="P20" s="2"/>
      <c r="Q20" s="1"/>
      <c r="R20" s="1"/>
      <c r="S20"/>
      <c r="T20"/>
      <c r="U20"/>
      <c r="V20"/>
      <c r="W20"/>
      <c r="X20"/>
      <c r="Y20"/>
      <c r="Z20"/>
      <c r="AA20"/>
      <c r="AB20"/>
      <c r="AC20"/>
      <c r="AD20"/>
      <c r="AE20"/>
      <c r="AF20"/>
      <c r="AG20"/>
      <c r="AH20"/>
      <c r="AI20"/>
    </row>
    <row r="21" spans="1:255" s="20" customFormat="1" ht="40.049999999999997" customHeight="1" x14ac:dyDescent="0.25">
      <c r="A21" s="117" t="s">
        <v>40</v>
      </c>
      <c r="B21" s="117"/>
      <c r="C21" s="117"/>
      <c r="D21" s="117"/>
      <c r="E21" s="117"/>
      <c r="F21" s="117"/>
      <c r="G21" s="117"/>
      <c r="H21" s="117"/>
      <c r="I21" s="11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row>
    <row r="22" spans="1:255" s="20" customFormat="1" ht="40.049999999999997" customHeight="1" x14ac:dyDescent="0.25">
      <c r="A22" s="117" t="s">
        <v>41</v>
      </c>
      <c r="B22" s="117"/>
      <c r="C22" s="117"/>
      <c r="D22" s="117"/>
      <c r="E22" s="117"/>
      <c r="F22" s="117"/>
      <c r="G22" s="117"/>
      <c r="H22" s="117"/>
      <c r="I22" s="117"/>
      <c r="J22" s="7"/>
      <c r="K22" s="7"/>
      <c r="L22" s="7"/>
      <c r="M22" s="7"/>
      <c r="N22" s="7"/>
      <c r="O22" s="7"/>
      <c r="P22" s="7"/>
      <c r="Q22" s="7"/>
      <c r="R22" s="7"/>
      <c r="S22" s="7"/>
      <c r="T22" s="7"/>
      <c r="U22" s="7"/>
      <c r="V22" s="7"/>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row>
    <row r="23" spans="1:255" s="20" customFormat="1" ht="40.049999999999997" customHeight="1" x14ac:dyDescent="0.25">
      <c r="A23" s="117" t="s">
        <v>42</v>
      </c>
      <c r="B23" s="117"/>
      <c r="C23" s="117"/>
      <c r="D23" s="117"/>
      <c r="E23" s="117"/>
      <c r="F23" s="117"/>
      <c r="G23" s="117"/>
      <c r="H23" s="117"/>
      <c r="I23" s="11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row>
    <row r="24" spans="1:255" s="20" customFormat="1" ht="40.049999999999997" customHeight="1" x14ac:dyDescent="0.25">
      <c r="A24" s="117" t="s">
        <v>43</v>
      </c>
      <c r="B24" s="117"/>
      <c r="C24" s="117"/>
      <c r="D24" s="117"/>
      <c r="E24" s="117"/>
      <c r="F24" s="117"/>
      <c r="G24" s="117"/>
      <c r="H24" s="117"/>
      <c r="I24" s="117"/>
      <c r="J24" s="7"/>
      <c r="K24" s="7"/>
      <c r="L24" s="7"/>
      <c r="M24" s="7"/>
      <c r="N24" s="7"/>
      <c r="O24" s="7"/>
      <c r="P24" s="7"/>
      <c r="Q24" s="7"/>
      <c r="R24" s="7"/>
      <c r="S24" s="7"/>
      <c r="T24" s="7"/>
      <c r="U24" s="7"/>
      <c r="V24" s="7"/>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pans="1:255" s="20" customFormat="1" ht="40.049999999999997" customHeight="1" x14ac:dyDescent="0.25">
      <c r="A25" s="117" t="s">
        <v>44</v>
      </c>
      <c r="B25" s="117"/>
      <c r="C25" s="117"/>
      <c r="D25" s="117"/>
      <c r="E25" s="117"/>
      <c r="F25" s="117"/>
      <c r="G25" s="117"/>
      <c r="H25" s="117"/>
      <c r="I25" s="117"/>
      <c r="J25" s="7"/>
      <c r="K25" s="7"/>
      <c r="L25" s="7"/>
      <c r="M25" s="7"/>
      <c r="N25" s="7"/>
      <c r="O25" s="7"/>
      <c r="P25" s="7"/>
      <c r="Q25" s="7"/>
      <c r="R25" s="7"/>
      <c r="S25" s="7"/>
      <c r="T25" s="7"/>
      <c r="U25" s="7"/>
      <c r="V25" s="7"/>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row>
    <row r="26" spans="1:255" s="20" customFormat="1" ht="51.6" customHeight="1" x14ac:dyDescent="0.25">
      <c r="A26" s="117" t="s">
        <v>59</v>
      </c>
      <c r="B26" s="117"/>
      <c r="C26" s="117"/>
      <c r="D26" s="117"/>
      <c r="E26" s="117"/>
      <c r="F26" s="117"/>
      <c r="G26" s="117"/>
      <c r="H26" s="117"/>
      <c r="I26" s="117"/>
      <c r="J26" s="7"/>
      <c r="K26" s="7"/>
      <c r="L26" s="7"/>
      <c r="M26" s="7"/>
      <c r="N26" s="7"/>
      <c r="O26" s="7"/>
      <c r="P26" s="7"/>
      <c r="Q26" s="7"/>
      <c r="R26" s="7"/>
      <c r="S26" s="7"/>
      <c r="T26" s="7"/>
      <c r="U26" s="7"/>
      <c r="V26" s="7"/>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255" s="20" customFormat="1" ht="58.8" customHeight="1" x14ac:dyDescent="0.25">
      <c r="A27" s="117" t="s">
        <v>60</v>
      </c>
      <c r="B27" s="117"/>
      <c r="C27" s="117"/>
      <c r="D27" s="117"/>
      <c r="E27" s="117"/>
      <c r="F27" s="117"/>
      <c r="G27" s="117"/>
      <c r="H27" s="117"/>
      <c r="I27" s="117"/>
      <c r="J27" s="7"/>
      <c r="K27" s="7"/>
      <c r="L27" s="7"/>
      <c r="M27" s="7"/>
      <c r="N27" s="7"/>
      <c r="O27" s="7"/>
      <c r="P27" s="7"/>
      <c r="Q27" s="7"/>
      <c r="R27" s="7"/>
      <c r="S27" s="7"/>
      <c r="T27" s="7"/>
      <c r="U27" s="7"/>
      <c r="V27" s="7"/>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row>
    <row r="28" spans="1:255" s="20" customFormat="1" ht="40.049999999999997" customHeight="1" x14ac:dyDescent="0.25">
      <c r="A28" s="117" t="s">
        <v>45</v>
      </c>
      <c r="B28" s="117"/>
      <c r="C28" s="117"/>
      <c r="D28" s="117"/>
      <c r="E28" s="117"/>
      <c r="F28" s="117"/>
      <c r="G28" s="117"/>
      <c r="H28" s="117"/>
      <c r="I28" s="117"/>
      <c r="J28" s="7"/>
      <c r="K28" s="7"/>
      <c r="L28" s="7"/>
      <c r="M28" s="7"/>
      <c r="N28" s="7"/>
      <c r="O28" s="7"/>
      <c r="P28" s="7"/>
      <c r="Q28" s="7"/>
      <c r="R28" s="7"/>
      <c r="S28" s="7"/>
      <c r="T28" s="7"/>
      <c r="U28" s="7"/>
      <c r="V28" s="7"/>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row>
    <row r="29" spans="1:255" s="20" customFormat="1" ht="61.8" customHeight="1" x14ac:dyDescent="0.25">
      <c r="A29" s="117" t="s">
        <v>61</v>
      </c>
      <c r="B29" s="117"/>
      <c r="C29" s="117"/>
      <c r="D29" s="117"/>
      <c r="E29" s="117"/>
      <c r="F29" s="117"/>
      <c r="G29" s="117"/>
      <c r="H29" s="117"/>
      <c r="I29" s="117"/>
      <c r="J29" s="7"/>
      <c r="K29" s="7"/>
      <c r="L29" s="7"/>
      <c r="M29" s="7"/>
      <c r="N29" s="7"/>
      <c r="O29" s="7"/>
      <c r="P29" s="7"/>
      <c r="Q29" s="7"/>
      <c r="R29" s="7"/>
      <c r="S29" s="7"/>
      <c r="T29" s="7"/>
      <c r="U29" s="7"/>
      <c r="V29" s="7"/>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row>
    <row r="30" spans="1:255" s="20" customFormat="1" ht="97.2" customHeight="1" x14ac:dyDescent="0.25">
      <c r="A30" s="130" t="s">
        <v>46</v>
      </c>
      <c r="B30" s="130"/>
      <c r="C30" s="130"/>
      <c r="D30" s="130"/>
      <c r="E30" s="130"/>
      <c r="F30" s="130"/>
      <c r="G30" s="130"/>
      <c r="H30" s="130"/>
      <c r="I30" s="130"/>
      <c r="J30" s="7"/>
      <c r="K30" s="7"/>
      <c r="L30" s="7"/>
      <c r="M30" s="7"/>
      <c r="N30" s="7"/>
      <c r="O30" s="7"/>
      <c r="P30" s="7"/>
      <c r="Q30" s="7"/>
      <c r="R30" s="7"/>
      <c r="S30" s="7"/>
      <c r="T30" s="7"/>
      <c r="U30" s="7"/>
      <c r="V30" s="7"/>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row>
    <row r="31" spans="1:255" s="20" customFormat="1" ht="55.8" customHeight="1" x14ac:dyDescent="0.25">
      <c r="A31" s="130" t="s">
        <v>47</v>
      </c>
      <c r="B31" s="130"/>
      <c r="C31" s="130"/>
      <c r="D31" s="130"/>
      <c r="E31" s="130"/>
      <c r="F31" s="130"/>
      <c r="G31" s="130"/>
      <c r="H31" s="130"/>
      <c r="I31" s="130"/>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row>
    <row r="32" spans="1:255" s="20" customFormat="1" ht="40.049999999999997" customHeight="1" x14ac:dyDescent="0.25">
      <c r="A32" s="117" t="s">
        <v>48</v>
      </c>
      <c r="B32" s="117"/>
      <c r="C32" s="117"/>
      <c r="D32" s="117"/>
      <c r="E32" s="117"/>
      <c r="F32" s="117"/>
      <c r="G32" s="117"/>
      <c r="H32" s="117"/>
      <c r="I32" s="117"/>
      <c r="J32" s="7"/>
      <c r="K32" s="7"/>
      <c r="L32" s="7"/>
      <c r="M32" s="7"/>
      <c r="N32" s="7"/>
      <c r="O32" s="7"/>
      <c r="P32" s="7"/>
      <c r="Q32" s="7"/>
      <c r="R32" s="7"/>
      <c r="S32" s="7"/>
      <c r="T32" s="7"/>
      <c r="U32" s="7"/>
      <c r="V32" s="7"/>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spans="1:255" s="20" customFormat="1" ht="50.4" customHeight="1" x14ac:dyDescent="0.25">
      <c r="A33" s="130" t="s">
        <v>49</v>
      </c>
      <c r="B33" s="130"/>
      <c r="C33" s="130"/>
      <c r="D33" s="130"/>
      <c r="E33" s="130"/>
      <c r="F33" s="130"/>
      <c r="G33" s="130"/>
      <c r="H33" s="130"/>
      <c r="I33" s="130"/>
      <c r="J33" s="7"/>
      <c r="K33" s="7"/>
      <c r="L33" s="7"/>
      <c r="M33" s="7"/>
      <c r="N33" s="7"/>
      <c r="O33" s="7"/>
      <c r="P33" s="7"/>
      <c r="Q33" s="7"/>
      <c r="R33" s="7"/>
      <c r="S33" s="7"/>
      <c r="T33" s="7"/>
      <c r="U33" s="7"/>
      <c r="V33" s="7"/>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spans="1:255" s="20" customFormat="1" ht="40.049999999999997" customHeight="1" x14ac:dyDescent="0.25">
      <c r="A34" s="117" t="s">
        <v>50</v>
      </c>
      <c r="B34" s="117"/>
      <c r="C34" s="117"/>
      <c r="D34" s="117"/>
      <c r="E34" s="117"/>
      <c r="F34" s="117"/>
      <c r="G34" s="117"/>
      <c r="H34" s="117"/>
      <c r="I34" s="117"/>
      <c r="J34" s="7"/>
      <c r="K34" s="7"/>
      <c r="L34" s="7"/>
      <c r="M34" s="7"/>
      <c r="N34" s="7"/>
      <c r="O34" s="7"/>
      <c r="P34" s="7"/>
      <c r="Q34" s="7"/>
      <c r="R34" s="7"/>
      <c r="S34" s="7"/>
      <c r="T34" s="7"/>
      <c r="U34" s="7"/>
      <c r="V34" s="7"/>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row>
    <row r="35" spans="1:255" s="20" customFormat="1" ht="40.049999999999997" customHeight="1" x14ac:dyDescent="0.25">
      <c r="A35" s="117" t="s">
        <v>51</v>
      </c>
      <c r="B35" s="117"/>
      <c r="C35" s="117"/>
      <c r="D35" s="117"/>
      <c r="E35" s="117"/>
      <c r="F35" s="117"/>
      <c r="G35" s="117"/>
      <c r="H35" s="117"/>
      <c r="I35" s="117"/>
      <c r="J35" s="7"/>
      <c r="K35" s="7"/>
      <c r="L35" s="7"/>
      <c r="M35" s="7"/>
      <c r="N35" s="7"/>
      <c r="O35" s="7"/>
      <c r="P35" s="7"/>
      <c r="Q35" s="7"/>
      <c r="R35" s="7"/>
      <c r="S35" s="7"/>
      <c r="T35" s="7"/>
      <c r="U35" s="7"/>
      <c r="V35" s="7"/>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row>
    <row r="36" spans="1:255" s="20" customFormat="1" ht="40.049999999999997" customHeight="1" x14ac:dyDescent="0.25">
      <c r="A36" s="117" t="s">
        <v>52</v>
      </c>
      <c r="B36" s="117"/>
      <c r="C36" s="117"/>
      <c r="D36" s="117"/>
      <c r="E36" s="117"/>
      <c r="F36" s="117"/>
      <c r="G36" s="117"/>
      <c r="H36" s="117"/>
      <c r="I36" s="117"/>
      <c r="J36" s="7"/>
      <c r="K36" s="7"/>
      <c r="L36" s="7"/>
      <c r="M36" s="7"/>
      <c r="N36" s="7"/>
      <c r="O36" s="7"/>
      <c r="P36" s="7"/>
      <c r="Q36" s="7"/>
      <c r="R36" s="7"/>
      <c r="S36" s="7"/>
      <c r="T36" s="7"/>
      <c r="U36" s="7"/>
      <c r="V36" s="7"/>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row>
    <row r="37" spans="1:255" s="20" customFormat="1" ht="40.049999999999997" customHeight="1" x14ac:dyDescent="0.25">
      <c r="A37" s="117" t="s">
        <v>53</v>
      </c>
      <c r="B37" s="117"/>
      <c r="C37" s="117"/>
      <c r="D37" s="117"/>
      <c r="E37" s="117"/>
      <c r="F37" s="117"/>
      <c r="G37" s="117"/>
      <c r="H37" s="117"/>
      <c r="I37" s="117"/>
      <c r="J37" s="7"/>
      <c r="K37" s="7"/>
      <c r="L37" s="7"/>
      <c r="M37" s="7"/>
      <c r="N37" s="7"/>
      <c r="O37" s="7"/>
      <c r="P37" s="7"/>
      <c r="Q37" s="7"/>
      <c r="R37" s="7"/>
      <c r="S37" s="7"/>
      <c r="T37" s="7"/>
      <c r="U37" s="7"/>
      <c r="V37" s="7"/>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row>
    <row r="38" spans="1:255" s="20" customFormat="1" ht="40.049999999999997" customHeight="1" x14ac:dyDescent="0.25">
      <c r="A38" s="117" t="s">
        <v>54</v>
      </c>
      <c r="B38" s="117"/>
      <c r="C38" s="117"/>
      <c r="D38" s="117"/>
      <c r="E38" s="117"/>
      <c r="F38" s="117"/>
      <c r="G38" s="117"/>
      <c r="H38" s="117"/>
      <c r="I38" s="117"/>
      <c r="J38" s="7"/>
      <c r="K38" s="7"/>
      <c r="L38" s="7"/>
      <c r="M38" s="7"/>
      <c r="N38" s="7"/>
      <c r="O38" s="7"/>
      <c r="P38" s="7"/>
      <c r="Q38" s="7"/>
      <c r="R38" s="7"/>
      <c r="S38" s="7"/>
      <c r="T38" s="7"/>
      <c r="U38" s="7"/>
      <c r="V38" s="7"/>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row>
    <row r="39" spans="1:255" s="11" customFormat="1" ht="40.049999999999997" customHeight="1" x14ac:dyDescent="0.25">
      <c r="A39" s="117" t="s">
        <v>55</v>
      </c>
      <c r="B39" s="117"/>
      <c r="C39" s="117"/>
      <c r="D39" s="117"/>
      <c r="E39" s="117"/>
      <c r="F39" s="117"/>
      <c r="G39" s="117"/>
      <c r="H39" s="117"/>
      <c r="I39" s="11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row>
    <row r="40" spans="1:255" s="20" customFormat="1" ht="40.049999999999997" customHeight="1" x14ac:dyDescent="0.25">
      <c r="A40" s="117" t="s">
        <v>56</v>
      </c>
      <c r="B40" s="117"/>
      <c r="C40" s="117"/>
      <c r="D40" s="117"/>
      <c r="E40" s="117"/>
      <c r="F40" s="117"/>
      <c r="G40" s="117"/>
      <c r="H40" s="117"/>
      <c r="I40" s="11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row>
    <row r="41" spans="1:255" s="20" customFormat="1" ht="40.049999999999997" customHeight="1" x14ac:dyDescent="0.25">
      <c r="A41" s="117" t="s">
        <v>57</v>
      </c>
      <c r="B41" s="117"/>
      <c r="C41" s="117"/>
      <c r="D41" s="117"/>
      <c r="E41" s="117"/>
      <c r="F41" s="117"/>
      <c r="G41" s="117"/>
      <c r="H41" s="117"/>
      <c r="I41" s="117"/>
      <c r="J41" s="7"/>
      <c r="K41" s="7"/>
      <c r="L41" s="7"/>
      <c r="M41" s="7"/>
      <c r="N41" s="7"/>
      <c r="O41" s="7"/>
      <c r="P41" s="7"/>
      <c r="Q41" s="7"/>
      <c r="R41" s="7"/>
      <c r="S41" s="7"/>
      <c r="T41" s="7"/>
      <c r="U41" s="7"/>
      <c r="V41" s="7"/>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row>
    <row r="42" spans="1:255" s="20" customFormat="1" ht="55.8" customHeight="1" x14ac:dyDescent="0.25">
      <c r="A42" s="117" t="s">
        <v>58</v>
      </c>
      <c r="B42" s="117"/>
      <c r="C42" s="117"/>
      <c r="D42" s="117"/>
      <c r="E42" s="117"/>
      <c r="F42" s="117"/>
      <c r="G42" s="117"/>
      <c r="H42" s="117"/>
      <c r="I42" s="117"/>
      <c r="J42" s="7"/>
      <c r="K42" s="7"/>
      <c r="L42" s="7"/>
      <c r="M42" s="7"/>
      <c r="N42" s="7"/>
      <c r="O42" s="7"/>
      <c r="P42" s="7"/>
      <c r="Q42" s="7"/>
      <c r="R42" s="7"/>
      <c r="S42" s="7"/>
      <c r="T42" s="7"/>
      <c r="U42" s="7"/>
      <c r="V42" s="7"/>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row>
    <row r="48" spans="1:255" ht="26.25" customHeight="1" x14ac:dyDescent="0.25">
      <c r="A48" s="110"/>
      <c r="B48" s="110"/>
      <c r="C48" s="110"/>
      <c r="D48" s="110"/>
      <c r="E48" s="110"/>
      <c r="F48" s="110"/>
      <c r="G48" s="110"/>
      <c r="H48" s="110"/>
      <c r="I48" s="110"/>
      <c r="J48" s="110"/>
      <c r="K48" s="110"/>
      <c r="L48" s="110"/>
      <c r="M48" s="110"/>
      <c r="N48" s="110"/>
      <c r="O48" s="110"/>
      <c r="P48" s="110"/>
      <c r="Q48" s="110"/>
      <c r="R48" s="110"/>
    </row>
  </sheetData>
  <mergeCells count="52">
    <mergeCell ref="A37:I37"/>
    <mergeCell ref="A23:I23"/>
    <mergeCell ref="A22:I22"/>
    <mergeCell ref="A21:I21"/>
    <mergeCell ref="A34:I34"/>
    <mergeCell ref="A35:I35"/>
    <mergeCell ref="A30:I30"/>
    <mergeCell ref="A36:I36"/>
    <mergeCell ref="A31:I31"/>
    <mergeCell ref="A32:I32"/>
    <mergeCell ref="A33:I33"/>
    <mergeCell ref="A26:I26"/>
    <mergeCell ref="A27:I27"/>
    <mergeCell ref="A28:I28"/>
    <mergeCell ref="A29:I29"/>
    <mergeCell ref="A1:V1"/>
    <mergeCell ref="A8:F8"/>
    <mergeCell ref="G8:H8"/>
    <mergeCell ref="P8:Q8"/>
    <mergeCell ref="J8:O8"/>
    <mergeCell ref="S3:V3"/>
    <mergeCell ref="S4:T4"/>
    <mergeCell ref="G4:H4"/>
    <mergeCell ref="U4:V4"/>
    <mergeCell ref="G5:H5"/>
    <mergeCell ref="A3:H3"/>
    <mergeCell ref="A4:F4"/>
    <mergeCell ref="A5:F5"/>
    <mergeCell ref="J4:L4"/>
    <mergeCell ref="J5:L5"/>
    <mergeCell ref="J3:P3"/>
    <mergeCell ref="M4:Q4"/>
    <mergeCell ref="M5:Q5"/>
    <mergeCell ref="S5:T5"/>
    <mergeCell ref="U5:V5"/>
    <mergeCell ref="A6:H6"/>
    <mergeCell ref="A7:F7"/>
    <mergeCell ref="J6:P6"/>
    <mergeCell ref="P7:Q7"/>
    <mergeCell ref="J7:O7"/>
    <mergeCell ref="A48:R48"/>
    <mergeCell ref="N10:V10"/>
    <mergeCell ref="A10:D10"/>
    <mergeCell ref="G7:H7"/>
    <mergeCell ref="E10:M10"/>
    <mergeCell ref="A38:I38"/>
    <mergeCell ref="A39:I39"/>
    <mergeCell ref="A40:I40"/>
    <mergeCell ref="A41:I41"/>
    <mergeCell ref="A42:I42"/>
    <mergeCell ref="A24:I24"/>
    <mergeCell ref="A25:I25"/>
  </mergeCells>
  <printOptions horizontalCentered="1" verticalCentered="1"/>
  <pageMargins left="0.28000000000000003" right="0.15748031496062992" top="0.19685039370078741" bottom="0.16" header="0.19685039370078741" footer="0.15748031496062992"/>
  <pageSetup paperSize="4632"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E8304-E006-48B3-8AD4-AF87088D2936}">
  <sheetPr>
    <tabColor rgb="FF00B0F0"/>
  </sheetPr>
  <dimension ref="A4:O39"/>
  <sheetViews>
    <sheetView showGridLines="0" topLeftCell="A4" zoomScale="90" zoomScaleNormal="90" workbookViewId="0">
      <pane xSplit="1" ySplit="5" topLeftCell="B9" activePane="bottomRight" state="frozen"/>
      <selection activeCell="A4" sqref="A4"/>
      <selection pane="topRight" activeCell="B4" sqref="B4"/>
      <selection pane="bottomLeft" activeCell="A9" sqref="A9"/>
      <selection pane="bottomRight" activeCell="B17" sqref="B17"/>
    </sheetView>
  </sheetViews>
  <sheetFormatPr baseColWidth="10" defaultRowHeight="13.2" x14ac:dyDescent="0.25"/>
  <cols>
    <col min="2" max="2" width="38.109375" customWidth="1"/>
    <col min="3" max="3" width="16.5546875" bestFit="1" customWidth="1"/>
    <col min="4" max="6" width="11.88671875" bestFit="1" customWidth="1"/>
    <col min="7" max="7" width="16.6640625" bestFit="1" customWidth="1"/>
    <col min="8" max="9" width="11.88671875" bestFit="1" customWidth="1"/>
    <col min="10" max="11" width="17.88671875" bestFit="1" customWidth="1"/>
    <col min="12" max="12" width="16.77734375" customWidth="1"/>
    <col min="13" max="14" width="16.6640625" bestFit="1" customWidth="1"/>
    <col min="15" max="15" width="17.88671875" bestFit="1" customWidth="1"/>
  </cols>
  <sheetData>
    <row r="4" spans="1:15" x14ac:dyDescent="0.25">
      <c r="B4" s="142" t="s">
        <v>20</v>
      </c>
      <c r="C4" s="143"/>
      <c r="D4" s="143"/>
      <c r="E4" s="144"/>
      <c r="F4" s="145" t="s">
        <v>12</v>
      </c>
      <c r="G4" s="145"/>
      <c r="H4" s="145"/>
      <c r="I4" s="145"/>
      <c r="J4" s="145"/>
      <c r="K4" s="145"/>
      <c r="L4" s="145"/>
      <c r="M4" s="145"/>
      <c r="N4" s="145"/>
      <c r="O4" s="145"/>
    </row>
    <row r="5" spans="1:15" ht="30.6" x14ac:dyDescent="0.25">
      <c r="B5" s="99"/>
      <c r="C5" s="100"/>
      <c r="D5" s="100"/>
      <c r="E5" s="101"/>
      <c r="F5" s="102"/>
      <c r="G5" s="146" t="s">
        <v>65</v>
      </c>
      <c r="H5" s="102"/>
      <c r="I5" s="102"/>
      <c r="J5" s="102"/>
      <c r="K5" s="96" t="s">
        <v>81</v>
      </c>
      <c r="L5" s="102"/>
      <c r="M5" s="102"/>
      <c r="N5" s="148" t="s">
        <v>83</v>
      </c>
      <c r="O5" s="150" t="s">
        <v>86</v>
      </c>
    </row>
    <row r="6" spans="1:15" ht="31.2" x14ac:dyDescent="0.25">
      <c r="B6" s="99"/>
      <c r="C6" s="100"/>
      <c r="D6" s="100"/>
      <c r="E6" s="101"/>
      <c r="F6" s="102"/>
      <c r="G6" s="147"/>
      <c r="H6" s="102"/>
      <c r="I6" s="102"/>
      <c r="J6" s="102"/>
      <c r="K6" s="97" t="s">
        <v>80</v>
      </c>
      <c r="L6" s="96" t="s">
        <v>82</v>
      </c>
      <c r="M6" s="98" t="s">
        <v>84</v>
      </c>
      <c r="N6" s="149"/>
      <c r="O6" s="151"/>
    </row>
    <row r="7" spans="1:15" x14ac:dyDescent="0.25">
      <c r="B7" s="42">
        <v>1</v>
      </c>
      <c r="C7" s="42">
        <v>2</v>
      </c>
      <c r="D7" s="42">
        <v>3</v>
      </c>
      <c r="E7" s="42">
        <v>4</v>
      </c>
      <c r="F7" s="43">
        <v>5</v>
      </c>
      <c r="G7" s="43">
        <v>6</v>
      </c>
      <c r="H7" s="43">
        <v>7</v>
      </c>
      <c r="I7" s="43">
        <v>8</v>
      </c>
      <c r="J7" s="43">
        <v>9</v>
      </c>
      <c r="K7" s="43">
        <v>10</v>
      </c>
      <c r="L7" s="43">
        <v>11</v>
      </c>
      <c r="M7" s="43" t="s">
        <v>85</v>
      </c>
      <c r="N7" s="43">
        <v>12</v>
      </c>
      <c r="O7" s="43">
        <v>13</v>
      </c>
    </row>
    <row r="8" spans="1:15" ht="83.4" customHeight="1" x14ac:dyDescent="0.25">
      <c r="B8" s="65" t="s">
        <v>16</v>
      </c>
      <c r="C8" s="65" t="s">
        <v>17</v>
      </c>
      <c r="D8" s="65" t="s">
        <v>18</v>
      </c>
      <c r="E8" s="65" t="s">
        <v>19</v>
      </c>
      <c r="F8" s="66" t="s">
        <v>21</v>
      </c>
      <c r="G8" s="66" t="s">
        <v>22</v>
      </c>
      <c r="H8" s="66" t="s">
        <v>23</v>
      </c>
      <c r="I8" s="66" t="s">
        <v>24</v>
      </c>
      <c r="J8" s="66" t="s">
        <v>25</v>
      </c>
      <c r="K8" s="89" t="s">
        <v>39</v>
      </c>
      <c r="L8" s="66" t="s">
        <v>37</v>
      </c>
      <c r="M8" s="67" t="s">
        <v>62</v>
      </c>
      <c r="N8" s="66" t="s">
        <v>26</v>
      </c>
      <c r="O8" s="66" t="s">
        <v>27</v>
      </c>
    </row>
    <row r="9" spans="1:15" s="3" customFormat="1" x14ac:dyDescent="0.25">
      <c r="B9" s="152"/>
      <c r="C9" s="152"/>
      <c r="D9" s="152"/>
      <c r="E9" s="152"/>
      <c r="F9" s="152"/>
      <c r="G9" s="152"/>
      <c r="H9" s="152"/>
      <c r="I9" s="152"/>
      <c r="J9" s="152"/>
      <c r="K9" s="153"/>
      <c r="L9" s="152"/>
      <c r="M9" s="152"/>
      <c r="N9" s="152"/>
      <c r="O9" s="152"/>
    </row>
    <row r="10" spans="1:15" x14ac:dyDescent="0.25">
      <c r="B10" s="45"/>
      <c r="C10" s="46"/>
      <c r="D10" s="47"/>
      <c r="E10" s="46"/>
      <c r="F10" s="44"/>
      <c r="G10" s="48"/>
      <c r="H10" s="48"/>
      <c r="I10" s="49"/>
      <c r="J10" s="49"/>
      <c r="K10" s="49"/>
      <c r="L10" s="49"/>
      <c r="M10" s="49"/>
      <c r="N10" s="49"/>
      <c r="O10" s="49"/>
    </row>
    <row r="11" spans="1:15" ht="30" customHeight="1" x14ac:dyDescent="0.3">
      <c r="A11">
        <v>2020</v>
      </c>
      <c r="B11" s="50" t="s">
        <v>137</v>
      </c>
      <c r="C11" s="51"/>
      <c r="D11" s="51"/>
      <c r="E11" s="51"/>
      <c r="F11" s="52"/>
      <c r="G11" s="90" t="s">
        <v>92</v>
      </c>
      <c r="H11" s="52"/>
      <c r="I11" s="52"/>
      <c r="J11" s="90" t="s">
        <v>93</v>
      </c>
      <c r="K11" s="52"/>
      <c r="L11" s="52"/>
      <c r="M11" s="91" t="s">
        <v>94</v>
      </c>
      <c r="N11" s="51"/>
      <c r="O11" s="51"/>
    </row>
    <row r="12" spans="1:15" ht="15.6" x14ac:dyDescent="0.3">
      <c r="B12" s="53" t="s">
        <v>108</v>
      </c>
      <c r="C12" s="54">
        <v>5000000</v>
      </c>
      <c r="D12" s="55">
        <v>41820</v>
      </c>
      <c r="E12" s="56">
        <v>1</v>
      </c>
      <c r="F12" s="82">
        <v>0.1</v>
      </c>
      <c r="G12" s="87">
        <f>J12*F12</f>
        <v>0</v>
      </c>
      <c r="H12" s="58">
        <v>4</v>
      </c>
      <c r="I12" s="58">
        <v>1</v>
      </c>
      <c r="J12" s="59"/>
      <c r="K12" s="79">
        <f>(J12-G12)*E12</f>
        <v>0</v>
      </c>
      <c r="L12" s="81">
        <f>K12/(I12+1)</f>
        <v>0</v>
      </c>
      <c r="M12" s="54">
        <v>0</v>
      </c>
      <c r="N12" s="60">
        <f>L12+M12</f>
        <v>0</v>
      </c>
      <c r="O12" s="60">
        <f>K12+G12-L12</f>
        <v>0</v>
      </c>
    </row>
    <row r="13" spans="1:15" ht="15.6" x14ac:dyDescent="0.3">
      <c r="B13" s="53"/>
      <c r="C13" s="54"/>
      <c r="D13" s="55"/>
      <c r="E13" s="56"/>
      <c r="F13" s="82"/>
      <c r="G13" s="87">
        <f t="shared" ref="G13:G14" si="0">J13*F13</f>
        <v>0</v>
      </c>
      <c r="H13" s="58"/>
      <c r="I13" s="58"/>
      <c r="J13" s="59"/>
      <c r="K13" s="79">
        <f>(J13-G13)*E13</f>
        <v>0</v>
      </c>
      <c r="L13" s="81">
        <f>K13/(I13+1)</f>
        <v>0</v>
      </c>
      <c r="M13" s="54">
        <v>0</v>
      </c>
      <c r="N13" s="60">
        <f>L13+M13</f>
        <v>0</v>
      </c>
      <c r="O13" s="60">
        <f>K13+G13-L13</f>
        <v>0</v>
      </c>
    </row>
    <row r="14" spans="1:15" ht="15.6" x14ac:dyDescent="0.3">
      <c r="B14" s="53"/>
      <c r="C14" s="54"/>
      <c r="D14" s="55"/>
      <c r="E14" s="56"/>
      <c r="F14" s="82"/>
      <c r="G14" s="87">
        <f t="shared" si="0"/>
        <v>0</v>
      </c>
      <c r="H14" s="58"/>
      <c r="I14" s="58"/>
      <c r="J14" s="59"/>
      <c r="K14" s="79">
        <f>(J14-G14)*E14</f>
        <v>0</v>
      </c>
      <c r="L14" s="81">
        <f>K14/(I14+1)</f>
        <v>0</v>
      </c>
      <c r="M14" s="54">
        <v>0</v>
      </c>
      <c r="N14" s="60">
        <f>L14+M14</f>
        <v>0</v>
      </c>
      <c r="O14" s="60">
        <f>K14+G14-L14</f>
        <v>0</v>
      </c>
    </row>
    <row r="15" spans="1:15" ht="15.6" x14ac:dyDescent="0.3">
      <c r="B15" s="62" t="s">
        <v>170</v>
      </c>
      <c r="C15" s="84">
        <f>SUBTOTAL(9,C12:C14)</f>
        <v>5000000</v>
      </c>
      <c r="D15" s="85"/>
      <c r="E15" s="85"/>
      <c r="F15" s="86"/>
      <c r="G15" s="87">
        <f>SUM(G12:G14)</f>
        <v>0</v>
      </c>
      <c r="H15" s="85"/>
      <c r="I15" s="85"/>
      <c r="J15" s="83">
        <f t="shared" ref="J15:O15" si="1">SUM(J12:J14)</f>
        <v>0</v>
      </c>
      <c r="K15" s="83">
        <f t="shared" si="1"/>
        <v>0</v>
      </c>
      <c r="L15" s="83">
        <f t="shared" si="1"/>
        <v>0</v>
      </c>
      <c r="M15" s="83">
        <f t="shared" si="1"/>
        <v>0</v>
      </c>
      <c r="N15" s="83">
        <f t="shared" si="1"/>
        <v>0</v>
      </c>
      <c r="O15" s="83">
        <f t="shared" si="1"/>
        <v>0</v>
      </c>
    </row>
    <row r="18" spans="1:15" ht="41.4" x14ac:dyDescent="0.3">
      <c r="A18">
        <v>2021</v>
      </c>
      <c r="B18" s="50" t="s">
        <v>137</v>
      </c>
      <c r="C18" s="51"/>
      <c r="D18" s="51"/>
      <c r="E18" s="51"/>
      <c r="F18" s="52"/>
      <c r="G18" s="90" t="s">
        <v>92</v>
      </c>
      <c r="H18" s="52"/>
      <c r="I18" s="52"/>
      <c r="J18" s="90" t="s">
        <v>93</v>
      </c>
      <c r="K18" s="52"/>
      <c r="L18" s="52"/>
      <c r="M18" s="91" t="s">
        <v>94</v>
      </c>
      <c r="N18" s="51"/>
      <c r="O18" s="51"/>
    </row>
    <row r="19" spans="1:15" ht="15.6" x14ac:dyDescent="0.3">
      <c r="B19" s="53" t="s">
        <v>108</v>
      </c>
      <c r="C19" s="54">
        <v>5000000</v>
      </c>
      <c r="D19" s="55">
        <v>41820</v>
      </c>
      <c r="E19" s="56">
        <v>1</v>
      </c>
      <c r="F19" s="82">
        <v>0.1</v>
      </c>
      <c r="G19" s="87">
        <v>0</v>
      </c>
      <c r="H19" s="58">
        <v>4</v>
      </c>
      <c r="I19" s="58">
        <v>0</v>
      </c>
      <c r="J19" s="59"/>
      <c r="K19" s="79">
        <f>(J19-G19)*E19</f>
        <v>0</v>
      </c>
      <c r="L19" s="81">
        <f>K19/(I19+1)</f>
        <v>0</v>
      </c>
      <c r="M19" s="54"/>
      <c r="N19" s="60">
        <f>L19+M19</f>
        <v>0</v>
      </c>
      <c r="O19" s="60">
        <f>K19+G19-L19</f>
        <v>0</v>
      </c>
    </row>
    <row r="20" spans="1:15" ht="15.6" x14ac:dyDescent="0.3">
      <c r="B20" s="53"/>
      <c r="C20" s="54"/>
      <c r="D20" s="55"/>
      <c r="E20" s="56"/>
      <c r="F20" s="82">
        <v>0.1</v>
      </c>
      <c r="G20" s="87">
        <v>0</v>
      </c>
      <c r="H20" s="58">
        <v>4</v>
      </c>
      <c r="I20" s="58"/>
      <c r="J20" s="59"/>
      <c r="K20" s="79">
        <f>(J20-G20)*E20</f>
        <v>0</v>
      </c>
      <c r="L20" s="81">
        <f>K20/(I20+1)</f>
        <v>0</v>
      </c>
      <c r="M20" s="54"/>
      <c r="N20" s="60">
        <f t="shared" ref="N20:N21" si="2">L20+M20</f>
        <v>0</v>
      </c>
      <c r="O20" s="60">
        <f>K20+G20-L20</f>
        <v>0</v>
      </c>
    </row>
    <row r="21" spans="1:15" ht="15.6" x14ac:dyDescent="0.3">
      <c r="B21" s="53"/>
      <c r="C21" s="54"/>
      <c r="D21" s="55"/>
      <c r="E21" s="56"/>
      <c r="F21" s="82">
        <v>0.1</v>
      </c>
      <c r="G21" s="87">
        <v>0</v>
      </c>
      <c r="H21" s="58">
        <v>4</v>
      </c>
      <c r="I21" s="58"/>
      <c r="J21" s="59"/>
      <c r="K21" s="79">
        <f>(J21-G21)*E21</f>
        <v>0</v>
      </c>
      <c r="L21" s="81">
        <f>K21/(I21+1)</f>
        <v>0</v>
      </c>
      <c r="M21" s="54"/>
      <c r="N21" s="60">
        <f t="shared" si="2"/>
        <v>0</v>
      </c>
      <c r="O21" s="60">
        <f>K21+G21-L21</f>
        <v>0</v>
      </c>
    </row>
    <row r="22" spans="1:15" ht="15.6" x14ac:dyDescent="0.3">
      <c r="B22" s="62" t="s">
        <v>170</v>
      </c>
      <c r="C22" s="84">
        <f>SUBTOTAL(9,C19:C21)</f>
        <v>5000000</v>
      </c>
      <c r="D22" s="85"/>
      <c r="E22" s="85"/>
      <c r="F22" s="86"/>
      <c r="G22" s="87">
        <f>SUM(G19:G21)</f>
        <v>0</v>
      </c>
      <c r="H22" s="85"/>
      <c r="I22" s="85"/>
      <c r="J22" s="83">
        <f t="shared" ref="J22:O22" si="3">SUM(J19:J21)</f>
        <v>0</v>
      </c>
      <c r="K22" s="83">
        <f t="shared" si="3"/>
        <v>0</v>
      </c>
      <c r="L22" s="83">
        <f t="shared" si="3"/>
        <v>0</v>
      </c>
      <c r="M22" s="83">
        <f t="shared" si="3"/>
        <v>0</v>
      </c>
      <c r="N22" s="83">
        <f t="shared" si="3"/>
        <v>0</v>
      </c>
      <c r="O22" s="83">
        <f t="shared" si="3"/>
        <v>0</v>
      </c>
    </row>
    <row r="27" spans="1:15" ht="15.6" x14ac:dyDescent="0.3">
      <c r="B27" s="186" t="s">
        <v>113</v>
      </c>
      <c r="C27" s="186"/>
      <c r="D27" s="186"/>
      <c r="E27" s="51"/>
      <c r="F27" s="186" t="s">
        <v>114</v>
      </c>
      <c r="G27" s="186"/>
      <c r="H27" s="186"/>
      <c r="I27" s="186"/>
    </row>
    <row r="28" spans="1:15" ht="15.6" x14ac:dyDescent="0.3">
      <c r="B28" s="187">
        <v>2020</v>
      </c>
      <c r="C28" s="187"/>
      <c r="D28" s="187"/>
      <c r="E28" s="188"/>
      <c r="F28" s="187">
        <v>2020</v>
      </c>
      <c r="G28" s="187"/>
      <c r="H28" s="187"/>
      <c r="I28" s="187"/>
    </row>
    <row r="29" spans="1:15" ht="15.6" x14ac:dyDescent="0.3">
      <c r="B29" s="189" t="s">
        <v>110</v>
      </c>
      <c r="C29" s="190">
        <v>0</v>
      </c>
      <c r="D29" s="189"/>
      <c r="E29" s="188"/>
      <c r="F29" s="191" t="s">
        <v>109</v>
      </c>
      <c r="G29" s="191"/>
      <c r="H29" s="192">
        <f>J21</f>
        <v>0</v>
      </c>
      <c r="I29" s="189"/>
    </row>
    <row r="30" spans="1:15" ht="15.6" x14ac:dyDescent="0.3">
      <c r="B30" s="193" t="s">
        <v>112</v>
      </c>
      <c r="C30" s="189"/>
      <c r="D30" s="190">
        <f>C29</f>
        <v>0</v>
      </c>
      <c r="E30" s="51"/>
      <c r="F30" s="194" t="s">
        <v>111</v>
      </c>
      <c r="G30" s="194"/>
      <c r="H30" s="189"/>
      <c r="I30" s="192">
        <f>H29</f>
        <v>0</v>
      </c>
    </row>
    <row r="31" spans="1:15" ht="15.6" x14ac:dyDescent="0.3">
      <c r="B31" s="187">
        <v>2021</v>
      </c>
      <c r="C31" s="187"/>
      <c r="D31" s="187"/>
      <c r="E31" s="51"/>
      <c r="F31" s="187">
        <v>2021</v>
      </c>
      <c r="G31" s="187"/>
      <c r="H31" s="187"/>
      <c r="I31" s="187"/>
    </row>
    <row r="32" spans="1:15" ht="15.6" x14ac:dyDescent="0.3">
      <c r="B32" s="189" t="s">
        <v>110</v>
      </c>
      <c r="C32" s="190">
        <v>0</v>
      </c>
      <c r="D32" s="189"/>
      <c r="E32" s="51"/>
      <c r="F32" s="191" t="s">
        <v>109</v>
      </c>
      <c r="G32" s="191"/>
      <c r="H32" s="192">
        <v>0</v>
      </c>
      <c r="I32" s="189"/>
    </row>
    <row r="33" spans="2:9" ht="15.6" x14ac:dyDescent="0.3">
      <c r="B33" s="193" t="s">
        <v>112</v>
      </c>
      <c r="C33" s="189"/>
      <c r="D33" s="190">
        <f>C32</f>
        <v>0</v>
      </c>
      <c r="E33" s="51"/>
      <c r="F33" s="195" t="s">
        <v>111</v>
      </c>
      <c r="G33" s="196"/>
      <c r="H33" s="189"/>
      <c r="I33" s="192">
        <f>H32</f>
        <v>0</v>
      </c>
    </row>
    <row r="34" spans="2:9" ht="14.4" x14ac:dyDescent="0.3">
      <c r="B34" s="154"/>
      <c r="C34" s="154"/>
      <c r="D34" s="154"/>
      <c r="E34" s="154"/>
      <c r="F34" s="154"/>
      <c r="G34" s="154"/>
      <c r="H34" s="154"/>
      <c r="I34" s="154"/>
    </row>
    <row r="35" spans="2:9" ht="14.4" x14ac:dyDescent="0.3">
      <c r="B35" s="154"/>
      <c r="C35" s="154"/>
      <c r="D35" s="154"/>
      <c r="E35" s="154"/>
      <c r="F35" s="181" t="s">
        <v>144</v>
      </c>
      <c r="G35" s="181"/>
      <c r="H35" s="181"/>
      <c r="I35" s="181"/>
    </row>
    <row r="36" spans="2:9" ht="14.4" x14ac:dyDescent="0.3">
      <c r="B36" s="154"/>
      <c r="C36" s="154"/>
      <c r="D36" s="154"/>
      <c r="E36" s="154"/>
      <c r="F36" s="201" t="s">
        <v>117</v>
      </c>
      <c r="G36" s="201"/>
      <c r="H36" s="200"/>
      <c r="I36" s="154"/>
    </row>
    <row r="37" spans="2:9" ht="15" thickBot="1" x14ac:dyDescent="0.35">
      <c r="B37" s="154"/>
      <c r="C37" s="154"/>
      <c r="D37" s="154"/>
      <c r="E37" s="154"/>
      <c r="F37" s="201" t="s">
        <v>118</v>
      </c>
      <c r="G37" s="201"/>
      <c r="H37" s="204"/>
      <c r="I37" s="154"/>
    </row>
    <row r="38" spans="2:9" ht="15" thickBot="1" x14ac:dyDescent="0.35">
      <c r="B38" s="154"/>
      <c r="C38" s="154"/>
      <c r="D38" s="154"/>
      <c r="E38" s="154"/>
      <c r="F38" s="201" t="s">
        <v>119</v>
      </c>
      <c r="G38" s="201"/>
      <c r="H38" s="205">
        <f>H36-H37</f>
        <v>0</v>
      </c>
      <c r="I38" s="154"/>
    </row>
    <row r="39" spans="2:9" ht="13.8" thickTop="1" x14ac:dyDescent="0.25"/>
  </sheetData>
  <mergeCells count="19">
    <mergeCell ref="F37:G37"/>
    <mergeCell ref="F38:G38"/>
    <mergeCell ref="B27:D27"/>
    <mergeCell ref="F27:I27"/>
    <mergeCell ref="B28:D28"/>
    <mergeCell ref="F28:I28"/>
    <mergeCell ref="F29:G29"/>
    <mergeCell ref="F30:G30"/>
    <mergeCell ref="B31:D31"/>
    <mergeCell ref="F31:I31"/>
    <mergeCell ref="F32:G32"/>
    <mergeCell ref="F33:G33"/>
    <mergeCell ref="F35:I35"/>
    <mergeCell ref="F36:G36"/>
    <mergeCell ref="B4:E4"/>
    <mergeCell ref="F4:O4"/>
    <mergeCell ref="G5:G6"/>
    <mergeCell ref="N5:N6"/>
    <mergeCell ref="O5:O6"/>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D72EB-5840-4206-A0AB-C79DB424A5AD}">
  <dimension ref="A4:S24"/>
  <sheetViews>
    <sheetView showGridLines="0" topLeftCell="E7" zoomScale="90" zoomScaleNormal="90" workbookViewId="0">
      <selection activeCell="G24" sqref="G24"/>
    </sheetView>
  </sheetViews>
  <sheetFormatPr baseColWidth="10" defaultRowHeight="13.2" x14ac:dyDescent="0.25"/>
  <cols>
    <col min="2" max="2" width="38.109375" customWidth="1"/>
    <col min="3" max="3" width="16.5546875" bestFit="1" customWidth="1"/>
    <col min="4" max="6" width="11.88671875" bestFit="1" customWidth="1"/>
    <col min="7" max="7" width="16.6640625" bestFit="1" customWidth="1"/>
    <col min="8" max="9" width="11.88671875" bestFit="1" customWidth="1"/>
    <col min="10" max="11" width="17.88671875" bestFit="1" customWidth="1"/>
    <col min="12" max="12" width="14.6640625" bestFit="1" customWidth="1"/>
    <col min="13" max="14" width="16.6640625" bestFit="1" customWidth="1"/>
    <col min="15" max="15" width="17.88671875" bestFit="1" customWidth="1"/>
    <col min="17" max="17" width="14.77734375" bestFit="1" customWidth="1"/>
    <col min="18" max="18" width="13.77734375" bestFit="1" customWidth="1"/>
    <col min="19" max="19" width="14.77734375" bestFit="1" customWidth="1"/>
  </cols>
  <sheetData>
    <row r="4" spans="1:19" x14ac:dyDescent="0.25">
      <c r="B4" s="132" t="s">
        <v>20</v>
      </c>
      <c r="C4" s="133"/>
      <c r="D4" s="133"/>
      <c r="E4" s="134"/>
      <c r="F4" s="135" t="s">
        <v>12</v>
      </c>
      <c r="G4" s="135"/>
      <c r="H4" s="135"/>
      <c r="I4" s="135"/>
      <c r="J4" s="135"/>
      <c r="K4" s="135"/>
      <c r="L4" s="135"/>
      <c r="M4" s="135"/>
      <c r="N4" s="135"/>
      <c r="O4" s="135"/>
    </row>
    <row r="5" spans="1:19" ht="36" x14ac:dyDescent="0.25">
      <c r="B5" s="68"/>
      <c r="C5" s="69"/>
      <c r="D5" s="69"/>
      <c r="E5" s="70"/>
      <c r="F5" s="71"/>
      <c r="G5" s="136" t="s">
        <v>65</v>
      </c>
      <c r="H5" s="71"/>
      <c r="I5" s="71"/>
      <c r="J5" s="71"/>
      <c r="K5" s="73" t="s">
        <v>81</v>
      </c>
      <c r="L5" s="71"/>
      <c r="M5" s="71"/>
      <c r="N5" s="138" t="s">
        <v>83</v>
      </c>
      <c r="O5" s="140" t="s">
        <v>86</v>
      </c>
    </row>
    <row r="6" spans="1:19" ht="36" x14ac:dyDescent="0.25">
      <c r="B6" s="68"/>
      <c r="C6" s="69"/>
      <c r="D6" s="69"/>
      <c r="E6" s="70"/>
      <c r="F6" s="71"/>
      <c r="G6" s="137"/>
      <c r="H6" s="71"/>
      <c r="I6" s="71"/>
      <c r="J6" s="71"/>
      <c r="K6" s="72" t="s">
        <v>80</v>
      </c>
      <c r="L6" s="73" t="s">
        <v>82</v>
      </c>
      <c r="M6" s="74" t="s">
        <v>84</v>
      </c>
      <c r="N6" s="139"/>
      <c r="O6" s="141"/>
    </row>
    <row r="7" spans="1:19" x14ac:dyDescent="0.25">
      <c r="B7" s="42">
        <v>1</v>
      </c>
      <c r="C7" s="42">
        <v>2</v>
      </c>
      <c r="D7" s="42">
        <v>3</v>
      </c>
      <c r="E7" s="42">
        <v>4</v>
      </c>
      <c r="F7" s="43">
        <v>5</v>
      </c>
      <c r="G7" s="43">
        <v>6</v>
      </c>
      <c r="H7" s="43">
        <v>7</v>
      </c>
      <c r="I7" s="43">
        <v>8</v>
      </c>
      <c r="J7" s="43">
        <v>9</v>
      </c>
      <c r="K7" s="43">
        <v>10</v>
      </c>
      <c r="L7" s="43">
        <v>11</v>
      </c>
      <c r="M7" s="43" t="s">
        <v>85</v>
      </c>
      <c r="N7" s="43">
        <v>12</v>
      </c>
      <c r="O7" s="43">
        <v>13</v>
      </c>
    </row>
    <row r="8" spans="1:19" ht="144" x14ac:dyDescent="0.25">
      <c r="B8" s="65" t="s">
        <v>16</v>
      </c>
      <c r="C8" s="65" t="s">
        <v>17</v>
      </c>
      <c r="D8" s="65" t="s">
        <v>18</v>
      </c>
      <c r="E8" s="65" t="s">
        <v>19</v>
      </c>
      <c r="F8" s="66" t="s">
        <v>21</v>
      </c>
      <c r="G8" s="66" t="s">
        <v>22</v>
      </c>
      <c r="H8" s="66" t="s">
        <v>23</v>
      </c>
      <c r="I8" s="66" t="s">
        <v>24</v>
      </c>
      <c r="J8" s="66" t="s">
        <v>25</v>
      </c>
      <c r="K8" s="66" t="s">
        <v>39</v>
      </c>
      <c r="L8" s="66" t="s">
        <v>37</v>
      </c>
      <c r="M8" s="67" t="s">
        <v>62</v>
      </c>
      <c r="N8" s="66" t="s">
        <v>26</v>
      </c>
      <c r="O8" s="66" t="s">
        <v>27</v>
      </c>
    </row>
    <row r="9" spans="1:19" ht="15.6" x14ac:dyDescent="0.3">
      <c r="B9" s="50" t="s">
        <v>63</v>
      </c>
      <c r="C9" s="51"/>
      <c r="D9" s="51"/>
      <c r="E9" s="51"/>
      <c r="F9" s="52"/>
      <c r="G9" s="52"/>
      <c r="H9" s="51"/>
      <c r="I9" s="51"/>
      <c r="J9" s="51"/>
      <c r="K9" s="51"/>
      <c r="L9" s="51"/>
      <c r="M9" s="51"/>
      <c r="N9" s="51"/>
      <c r="O9" s="51"/>
      <c r="P9" s="245"/>
      <c r="Q9" s="246">
        <v>43830</v>
      </c>
      <c r="R9" s="247" t="s">
        <v>142</v>
      </c>
      <c r="S9" s="247" t="s">
        <v>91</v>
      </c>
    </row>
    <row r="10" spans="1:19" ht="15.6" x14ac:dyDescent="0.3">
      <c r="A10" s="131"/>
      <c r="B10" s="53" t="s">
        <v>66</v>
      </c>
      <c r="C10" s="54">
        <v>396651242</v>
      </c>
      <c r="D10" s="55">
        <v>37754</v>
      </c>
      <c r="E10" s="56">
        <v>1</v>
      </c>
      <c r="F10" s="57">
        <v>0.2</v>
      </c>
      <c r="G10" s="80">
        <f>J10*F10</f>
        <v>105211155.2</v>
      </c>
      <c r="H10" s="58">
        <v>40</v>
      </c>
      <c r="I10" s="225">
        <v>24</v>
      </c>
      <c r="J10" s="226">
        <v>526055776</v>
      </c>
      <c r="K10" s="79">
        <f>(J10-G10)*E10</f>
        <v>420844620.80000001</v>
      </c>
      <c r="L10" s="81">
        <f>K10/(I10+1)</f>
        <v>16833784.832000002</v>
      </c>
      <c r="M10" s="54">
        <f>272056260</f>
        <v>272056260</v>
      </c>
      <c r="N10" s="60">
        <f>L10+M10</f>
        <v>288890044.83200002</v>
      </c>
      <c r="O10" s="239">
        <f>K10+G10-L10</f>
        <v>509221991.16799998</v>
      </c>
      <c r="P10" s="241">
        <v>0.2</v>
      </c>
      <c r="Q10" s="242">
        <v>526055776</v>
      </c>
      <c r="R10" s="243">
        <f>Q10*P10</f>
        <v>105211155.2</v>
      </c>
      <c r="S10" s="242">
        <f>Q10-R10</f>
        <v>420844620.80000001</v>
      </c>
    </row>
    <row r="11" spans="1:19" ht="15.6" x14ac:dyDescent="0.3">
      <c r="A11" s="131"/>
      <c r="B11" s="53" t="s">
        <v>67</v>
      </c>
      <c r="C11" s="54">
        <v>34310210</v>
      </c>
      <c r="D11" s="55">
        <v>38352</v>
      </c>
      <c r="E11" s="56">
        <v>1</v>
      </c>
      <c r="F11" s="57">
        <v>0.2</v>
      </c>
      <c r="G11" s="80">
        <f t="shared" ref="G11:G23" si="0">J11*F11</f>
        <v>9175562.4000000004</v>
      </c>
      <c r="H11" s="58">
        <v>40</v>
      </c>
      <c r="I11" s="225">
        <v>25</v>
      </c>
      <c r="J11" s="226">
        <v>45877812</v>
      </c>
      <c r="K11" s="79">
        <f t="shared" ref="K11:K23" si="1">(J11-G11)*E11</f>
        <v>36702249.600000001</v>
      </c>
      <c r="L11" s="81">
        <f t="shared" ref="L11:L23" si="2">K11/(I11+1)</f>
        <v>1411624.9846153846</v>
      </c>
      <c r="M11" s="54">
        <f>21258256</f>
        <v>21258256</v>
      </c>
      <c r="N11" s="60">
        <f t="shared" ref="N11:N23" si="3">L11+M11</f>
        <v>22669880.984615386</v>
      </c>
      <c r="O11" s="239">
        <f t="shared" ref="O11:O23" si="4">K11+G11-L11</f>
        <v>44466187.015384614</v>
      </c>
      <c r="P11" s="241">
        <v>0.2</v>
      </c>
      <c r="Q11" s="242">
        <v>45877812</v>
      </c>
      <c r="R11" s="243">
        <f t="shared" ref="R11:R23" si="5">Q11*P11</f>
        <v>9175562.4000000004</v>
      </c>
      <c r="S11" s="242">
        <f t="shared" ref="S11:S23" si="6">Q11-R11</f>
        <v>36702249.600000001</v>
      </c>
    </row>
    <row r="12" spans="1:19" ht="15.6" x14ac:dyDescent="0.3">
      <c r="A12" s="131"/>
      <c r="B12" s="53" t="s">
        <v>68</v>
      </c>
      <c r="C12" s="54">
        <v>1275240960</v>
      </c>
      <c r="D12" s="55">
        <v>39082</v>
      </c>
      <c r="E12" s="56">
        <v>1</v>
      </c>
      <c r="F12" s="57">
        <v>0.2</v>
      </c>
      <c r="G12" s="80">
        <f t="shared" si="0"/>
        <v>304267846.80000001</v>
      </c>
      <c r="H12" s="58">
        <v>40</v>
      </c>
      <c r="I12" s="225">
        <v>27</v>
      </c>
      <c r="J12" s="226">
        <v>1521339234</v>
      </c>
      <c r="K12" s="79">
        <f t="shared" si="1"/>
        <v>1217071387.2</v>
      </c>
      <c r="L12" s="81">
        <f t="shared" si="2"/>
        <v>43466835.257142857</v>
      </c>
      <c r="M12" s="54">
        <f>591684422</f>
        <v>591684422</v>
      </c>
      <c r="N12" s="60">
        <f t="shared" si="3"/>
        <v>635151257.2571429</v>
      </c>
      <c r="O12" s="239">
        <f t="shared" si="4"/>
        <v>1477872398.7428572</v>
      </c>
      <c r="P12" s="241">
        <v>0.2</v>
      </c>
      <c r="Q12" s="242">
        <v>1521339234</v>
      </c>
      <c r="R12" s="243">
        <f t="shared" si="5"/>
        <v>304267846.80000001</v>
      </c>
      <c r="S12" s="242">
        <f t="shared" si="6"/>
        <v>1217071387.2</v>
      </c>
    </row>
    <row r="13" spans="1:19" ht="15.6" x14ac:dyDescent="0.3">
      <c r="A13" s="131"/>
      <c r="B13" s="53" t="s">
        <v>69</v>
      </c>
      <c r="C13" s="54">
        <v>16676519</v>
      </c>
      <c r="D13" s="55">
        <v>39812</v>
      </c>
      <c r="E13" s="56">
        <v>1</v>
      </c>
      <c r="F13" s="57">
        <v>0.2</v>
      </c>
      <c r="G13" s="80">
        <f t="shared" si="0"/>
        <v>3701695.4000000004</v>
      </c>
      <c r="H13" s="58">
        <v>40</v>
      </c>
      <c r="I13" s="225">
        <v>29</v>
      </c>
      <c r="J13" s="226">
        <v>18508477</v>
      </c>
      <c r="K13" s="79">
        <f t="shared" si="1"/>
        <v>14806781.6</v>
      </c>
      <c r="L13" s="81">
        <f t="shared" si="2"/>
        <v>493559.38666666666</v>
      </c>
      <c r="M13" s="54">
        <f>5897202</f>
        <v>5897202</v>
      </c>
      <c r="N13" s="60">
        <f t="shared" si="3"/>
        <v>6390761.3866666667</v>
      </c>
      <c r="O13" s="239">
        <f t="shared" si="4"/>
        <v>18014917.613333333</v>
      </c>
      <c r="P13" s="241">
        <v>0.2</v>
      </c>
      <c r="Q13" s="242">
        <v>18508477</v>
      </c>
      <c r="R13" s="243">
        <f t="shared" si="5"/>
        <v>3701695.4000000004</v>
      </c>
      <c r="S13" s="242">
        <f t="shared" si="6"/>
        <v>14806781.6</v>
      </c>
    </row>
    <row r="14" spans="1:19" ht="15.6" x14ac:dyDescent="0.3">
      <c r="A14" s="131"/>
      <c r="B14" s="53" t="s">
        <v>70</v>
      </c>
      <c r="C14" s="54">
        <v>482320398</v>
      </c>
      <c r="D14" s="55">
        <v>40653</v>
      </c>
      <c r="E14" s="56">
        <v>1</v>
      </c>
      <c r="F14" s="57">
        <v>0.2</v>
      </c>
      <c r="G14" s="80">
        <f t="shared" si="0"/>
        <v>101855847.80000001</v>
      </c>
      <c r="H14" s="58">
        <v>40</v>
      </c>
      <c r="I14" s="225">
        <v>32</v>
      </c>
      <c r="J14" s="226">
        <v>509279239</v>
      </c>
      <c r="K14" s="79">
        <f t="shared" si="1"/>
        <v>407423391.19999999</v>
      </c>
      <c r="L14" s="81">
        <f t="shared" si="2"/>
        <v>12346163.369696969</v>
      </c>
      <c r="M14" s="54">
        <f>121273815</f>
        <v>121273815</v>
      </c>
      <c r="N14" s="60">
        <f t="shared" si="3"/>
        <v>133619978.36969697</v>
      </c>
      <c r="O14" s="239">
        <f t="shared" si="4"/>
        <v>496933075.63030303</v>
      </c>
      <c r="P14" s="241">
        <v>0.2</v>
      </c>
      <c r="Q14" s="242">
        <v>509279239</v>
      </c>
      <c r="R14" s="243">
        <f t="shared" si="5"/>
        <v>101855847.80000001</v>
      </c>
      <c r="S14" s="242">
        <f t="shared" si="6"/>
        <v>407423391.19999999</v>
      </c>
    </row>
    <row r="15" spans="1:19" ht="15.6" x14ac:dyDescent="0.3">
      <c r="A15" s="131"/>
      <c r="B15" s="53" t="s">
        <v>71</v>
      </c>
      <c r="C15" s="54">
        <v>53769305</v>
      </c>
      <c r="D15" s="55">
        <v>40653</v>
      </c>
      <c r="E15" s="56">
        <v>1</v>
      </c>
      <c r="F15" s="57">
        <v>0.2</v>
      </c>
      <c r="G15" s="80">
        <f t="shared" si="0"/>
        <v>11354938.200000001</v>
      </c>
      <c r="H15" s="58">
        <v>40</v>
      </c>
      <c r="I15" s="225">
        <v>32</v>
      </c>
      <c r="J15" s="226">
        <v>56774691</v>
      </c>
      <c r="K15" s="79">
        <f t="shared" si="1"/>
        <v>45419752.799999997</v>
      </c>
      <c r="L15" s="81">
        <f t="shared" si="2"/>
        <v>1376356.1454545453</v>
      </c>
      <c r="M15" s="54">
        <f>13519661</f>
        <v>13519661</v>
      </c>
      <c r="N15" s="60">
        <f t="shared" si="3"/>
        <v>14896017.145454545</v>
      </c>
      <c r="O15" s="239">
        <f t="shared" si="4"/>
        <v>55398334.854545452</v>
      </c>
      <c r="P15" s="241">
        <v>0.2</v>
      </c>
      <c r="Q15" s="242">
        <v>56774691</v>
      </c>
      <c r="R15" s="243">
        <f t="shared" si="5"/>
        <v>11354938.200000001</v>
      </c>
      <c r="S15" s="242">
        <f t="shared" si="6"/>
        <v>45419752.799999997</v>
      </c>
    </row>
    <row r="16" spans="1:19" ht="15.6" x14ac:dyDescent="0.3">
      <c r="A16" s="131"/>
      <c r="B16" s="53" t="s">
        <v>72</v>
      </c>
      <c r="C16" s="54">
        <v>328112428</v>
      </c>
      <c r="D16" s="55">
        <v>41274</v>
      </c>
      <c r="E16" s="56">
        <v>1</v>
      </c>
      <c r="F16" s="57">
        <v>0.2</v>
      </c>
      <c r="G16" s="80">
        <f t="shared" si="0"/>
        <v>69544623.600000009</v>
      </c>
      <c r="H16" s="58">
        <v>40</v>
      </c>
      <c r="I16" s="225">
        <v>33</v>
      </c>
      <c r="J16" s="226">
        <v>347723118</v>
      </c>
      <c r="K16" s="79">
        <f t="shared" si="1"/>
        <v>278178494.39999998</v>
      </c>
      <c r="L16" s="81">
        <f t="shared" si="2"/>
        <v>8181720.4235294107</v>
      </c>
      <c r="M16" s="54">
        <f>66742377</f>
        <v>66742377</v>
      </c>
      <c r="N16" s="60">
        <f t="shared" si="3"/>
        <v>74924097.423529416</v>
      </c>
      <c r="O16" s="239">
        <f t="shared" si="4"/>
        <v>339541397.57647061</v>
      </c>
      <c r="P16" s="241">
        <v>0.2</v>
      </c>
      <c r="Q16" s="242">
        <v>347723118</v>
      </c>
      <c r="R16" s="243">
        <f t="shared" si="5"/>
        <v>69544623.600000009</v>
      </c>
      <c r="S16" s="242">
        <f t="shared" si="6"/>
        <v>278178494.39999998</v>
      </c>
    </row>
    <row r="17" spans="1:19" ht="15.6" x14ac:dyDescent="0.3">
      <c r="A17" s="131"/>
      <c r="B17" s="53" t="s">
        <v>73</v>
      </c>
      <c r="C17" s="54">
        <v>472707806</v>
      </c>
      <c r="D17" s="55">
        <v>41982</v>
      </c>
      <c r="E17" s="56">
        <v>1</v>
      </c>
      <c r="F17" s="57">
        <v>0.2</v>
      </c>
      <c r="G17" s="80">
        <f t="shared" si="0"/>
        <v>98285682.600000009</v>
      </c>
      <c r="H17" s="58">
        <v>40</v>
      </c>
      <c r="I17" s="225">
        <v>35</v>
      </c>
      <c r="J17" s="226">
        <v>491428413</v>
      </c>
      <c r="K17" s="79">
        <f t="shared" si="1"/>
        <v>393142730.39999998</v>
      </c>
      <c r="L17" s="81">
        <f t="shared" si="2"/>
        <v>10920631.399999999</v>
      </c>
      <c r="M17" s="54">
        <f>65777354</f>
        <v>65777354</v>
      </c>
      <c r="N17" s="60">
        <f t="shared" si="3"/>
        <v>76697985.400000006</v>
      </c>
      <c r="O17" s="239">
        <f t="shared" si="4"/>
        <v>480507781.60000002</v>
      </c>
      <c r="P17" s="241">
        <v>0.2</v>
      </c>
      <c r="Q17" s="242">
        <v>491428413</v>
      </c>
      <c r="R17" s="243">
        <f t="shared" si="5"/>
        <v>98285682.600000009</v>
      </c>
      <c r="S17" s="242">
        <f t="shared" si="6"/>
        <v>393142730.39999998</v>
      </c>
    </row>
    <row r="18" spans="1:19" ht="15.6" x14ac:dyDescent="0.3">
      <c r="A18" s="131"/>
      <c r="B18" s="53" t="s">
        <v>74</v>
      </c>
      <c r="C18" s="54">
        <v>9834630747</v>
      </c>
      <c r="D18" s="55">
        <v>42185</v>
      </c>
      <c r="E18" s="56">
        <v>1</v>
      </c>
      <c r="F18" s="57">
        <v>0.2</v>
      </c>
      <c r="G18" s="80">
        <f t="shared" si="0"/>
        <v>2047543292.8000002</v>
      </c>
      <c r="H18" s="58">
        <v>40</v>
      </c>
      <c r="I18" s="225">
        <v>36</v>
      </c>
      <c r="J18" s="226">
        <v>10237716464</v>
      </c>
      <c r="K18" s="79">
        <f t="shared" si="1"/>
        <v>8190173171.1999998</v>
      </c>
      <c r="L18" s="81">
        <f t="shared" si="2"/>
        <v>221356031.65405405</v>
      </c>
      <c r="M18" s="54">
        <f>1210421831</f>
        <v>1210421831</v>
      </c>
      <c r="N18" s="60">
        <f t="shared" si="3"/>
        <v>1431777862.6540542</v>
      </c>
      <c r="O18" s="239">
        <f t="shared" si="4"/>
        <v>10016360432.345945</v>
      </c>
      <c r="P18" s="241">
        <v>0.2</v>
      </c>
      <c r="Q18" s="242">
        <v>10237716464</v>
      </c>
      <c r="R18" s="243">
        <f t="shared" si="5"/>
        <v>2047543292.8000002</v>
      </c>
      <c r="S18" s="242">
        <f t="shared" si="6"/>
        <v>8190173171.1999998</v>
      </c>
    </row>
    <row r="19" spans="1:19" ht="15.6" x14ac:dyDescent="0.3">
      <c r="A19" s="131"/>
      <c r="B19" s="53" t="s">
        <v>75</v>
      </c>
      <c r="C19" s="54">
        <v>471864885</v>
      </c>
      <c r="D19" s="55">
        <v>42735</v>
      </c>
      <c r="E19" s="56">
        <v>1</v>
      </c>
      <c r="F19" s="57">
        <v>0.2</v>
      </c>
      <c r="G19" s="80">
        <f t="shared" si="0"/>
        <v>96801628</v>
      </c>
      <c r="H19" s="58">
        <v>40</v>
      </c>
      <c r="I19" s="225">
        <v>37</v>
      </c>
      <c r="J19" s="226">
        <v>484008140</v>
      </c>
      <c r="K19" s="79">
        <f t="shared" si="1"/>
        <v>387206512</v>
      </c>
      <c r="L19" s="81">
        <f t="shared" si="2"/>
        <v>10189645.052631579</v>
      </c>
      <c r="M19" s="54">
        <f>38134268</f>
        <v>38134268</v>
      </c>
      <c r="N19" s="60">
        <f t="shared" si="3"/>
        <v>48323913.052631579</v>
      </c>
      <c r="O19" s="239">
        <f t="shared" si="4"/>
        <v>473818494.94736844</v>
      </c>
      <c r="P19" s="241">
        <v>0.2</v>
      </c>
      <c r="Q19" s="242">
        <v>484008140</v>
      </c>
      <c r="R19" s="243">
        <f t="shared" si="5"/>
        <v>96801628</v>
      </c>
      <c r="S19" s="242">
        <f t="shared" si="6"/>
        <v>387206512</v>
      </c>
    </row>
    <row r="20" spans="1:19" ht="15.6" x14ac:dyDescent="0.3">
      <c r="A20" s="131"/>
      <c r="B20" s="53" t="s">
        <v>76</v>
      </c>
      <c r="C20" s="54">
        <v>5483383</v>
      </c>
      <c r="D20" s="55">
        <v>43829</v>
      </c>
      <c r="E20" s="56">
        <v>1</v>
      </c>
      <c r="F20" s="57">
        <v>0.2</v>
      </c>
      <c r="G20" s="80">
        <f t="shared" si="0"/>
        <v>1096676.6000000001</v>
      </c>
      <c r="H20" s="58">
        <v>40</v>
      </c>
      <c r="I20" s="225">
        <v>39</v>
      </c>
      <c r="J20" s="226">
        <v>5483383</v>
      </c>
      <c r="K20" s="79">
        <f t="shared" si="1"/>
        <v>4386706.4000000004</v>
      </c>
      <c r="L20" s="81">
        <f t="shared" si="2"/>
        <v>109667.66</v>
      </c>
      <c r="M20" s="61">
        <v>0</v>
      </c>
      <c r="N20" s="60">
        <f t="shared" si="3"/>
        <v>109667.66</v>
      </c>
      <c r="O20" s="239">
        <f t="shared" si="4"/>
        <v>5373715.3399999999</v>
      </c>
      <c r="P20" s="241">
        <v>0.2</v>
      </c>
      <c r="Q20" s="242">
        <v>5483383</v>
      </c>
      <c r="R20" s="243">
        <f t="shared" si="5"/>
        <v>1096676.6000000001</v>
      </c>
      <c r="S20" s="242">
        <f t="shared" si="6"/>
        <v>4386706.4000000004</v>
      </c>
    </row>
    <row r="21" spans="1:19" ht="15.6" x14ac:dyDescent="0.3">
      <c r="A21" s="131"/>
      <c r="B21" s="53" t="s">
        <v>77</v>
      </c>
      <c r="C21" s="54">
        <v>9771818</v>
      </c>
      <c r="D21" s="55">
        <v>43829</v>
      </c>
      <c r="E21" s="56">
        <v>1</v>
      </c>
      <c r="F21" s="57">
        <v>0.2</v>
      </c>
      <c r="G21" s="80">
        <f t="shared" si="0"/>
        <v>1954363.6</v>
      </c>
      <c r="H21" s="58">
        <v>40</v>
      </c>
      <c r="I21" s="225">
        <v>39</v>
      </c>
      <c r="J21" s="226">
        <v>9771818</v>
      </c>
      <c r="K21" s="79">
        <f t="shared" si="1"/>
        <v>7817454.4000000004</v>
      </c>
      <c r="L21" s="81">
        <f t="shared" si="2"/>
        <v>195436.36000000002</v>
      </c>
      <c r="M21" s="61">
        <v>0</v>
      </c>
      <c r="N21" s="60">
        <f t="shared" si="3"/>
        <v>195436.36000000002</v>
      </c>
      <c r="O21" s="239">
        <f t="shared" si="4"/>
        <v>9576381.6400000006</v>
      </c>
      <c r="P21" s="241">
        <v>0.2</v>
      </c>
      <c r="Q21" s="242">
        <v>9771818</v>
      </c>
      <c r="R21" s="243">
        <f t="shared" si="5"/>
        <v>1954363.6</v>
      </c>
      <c r="S21" s="242">
        <f t="shared" si="6"/>
        <v>7817454.4000000004</v>
      </c>
    </row>
    <row r="22" spans="1:19" ht="15.6" x14ac:dyDescent="0.3">
      <c r="A22" s="131"/>
      <c r="B22" s="53" t="s">
        <v>78</v>
      </c>
      <c r="C22" s="54">
        <v>6539637</v>
      </c>
      <c r="D22" s="55">
        <v>43829</v>
      </c>
      <c r="E22" s="56">
        <v>1</v>
      </c>
      <c r="F22" s="57">
        <v>0.2</v>
      </c>
      <c r="G22" s="80">
        <f t="shared" si="0"/>
        <v>1307927.4000000001</v>
      </c>
      <c r="H22" s="58">
        <v>40</v>
      </c>
      <c r="I22" s="225">
        <v>39</v>
      </c>
      <c r="J22" s="226">
        <v>6539637</v>
      </c>
      <c r="K22" s="79">
        <f t="shared" si="1"/>
        <v>5231709.5999999996</v>
      </c>
      <c r="L22" s="81">
        <f t="shared" si="2"/>
        <v>130792.73999999999</v>
      </c>
      <c r="M22" s="61">
        <v>0</v>
      </c>
      <c r="N22" s="60">
        <f t="shared" si="3"/>
        <v>130792.73999999999</v>
      </c>
      <c r="O22" s="239">
        <f t="shared" si="4"/>
        <v>6408844.2599999998</v>
      </c>
      <c r="P22" s="241">
        <v>0.2</v>
      </c>
      <c r="Q22" s="242">
        <v>6539637</v>
      </c>
      <c r="R22" s="243">
        <f t="shared" si="5"/>
        <v>1307927.4000000001</v>
      </c>
      <c r="S22" s="242">
        <f t="shared" si="6"/>
        <v>5231709.5999999996</v>
      </c>
    </row>
    <row r="23" spans="1:19" ht="15.6" x14ac:dyDescent="0.3">
      <c r="A23" s="131"/>
      <c r="B23" s="53" t="s">
        <v>79</v>
      </c>
      <c r="C23" s="54">
        <v>109674000</v>
      </c>
      <c r="D23" s="55">
        <v>43829</v>
      </c>
      <c r="E23" s="56">
        <v>1</v>
      </c>
      <c r="F23" s="57">
        <v>0.2</v>
      </c>
      <c r="G23" s="80">
        <f t="shared" si="0"/>
        <v>21934800</v>
      </c>
      <c r="H23" s="58">
        <v>40</v>
      </c>
      <c r="I23" s="225">
        <v>39</v>
      </c>
      <c r="J23" s="226">
        <v>109674000</v>
      </c>
      <c r="K23" s="79">
        <f t="shared" si="1"/>
        <v>87739200</v>
      </c>
      <c r="L23" s="81">
        <f t="shared" si="2"/>
        <v>2193480</v>
      </c>
      <c r="M23" s="61">
        <v>0</v>
      </c>
      <c r="N23" s="60">
        <f t="shared" si="3"/>
        <v>2193480</v>
      </c>
      <c r="O23" s="239">
        <f t="shared" si="4"/>
        <v>107480520</v>
      </c>
      <c r="P23" s="241">
        <v>0.2</v>
      </c>
      <c r="Q23" s="242">
        <v>109674000</v>
      </c>
      <c r="R23" s="243">
        <f t="shared" si="5"/>
        <v>21934800</v>
      </c>
      <c r="S23" s="242">
        <f t="shared" si="6"/>
        <v>87739200</v>
      </c>
    </row>
    <row r="24" spans="1:19" ht="15.6" x14ac:dyDescent="0.3">
      <c r="B24" s="62" t="s">
        <v>64</v>
      </c>
      <c r="C24" s="63">
        <f>SUBTOTAL(9,C10:C23)</f>
        <v>13497753338</v>
      </c>
      <c r="D24" s="61"/>
      <c r="E24" s="61"/>
      <c r="F24" s="58"/>
      <c r="G24" s="249">
        <f>SUM(G10:G23)</f>
        <v>2874036040.4000001</v>
      </c>
      <c r="H24" s="61"/>
      <c r="I24" s="61"/>
      <c r="J24" s="64">
        <f t="shared" ref="J24:O24" si="7">SUM(J10:J23)</f>
        <v>14370180202</v>
      </c>
      <c r="K24" s="64">
        <f t="shared" si="7"/>
        <v>11496144161.6</v>
      </c>
      <c r="L24" s="64">
        <f t="shared" si="7"/>
        <v>329205729.26579148</v>
      </c>
      <c r="M24" s="77">
        <f t="shared" si="7"/>
        <v>2406765446</v>
      </c>
      <c r="N24" s="64">
        <f t="shared" si="7"/>
        <v>2735971175.2657914</v>
      </c>
      <c r="O24" s="240">
        <f t="shared" si="7"/>
        <v>14040974472.734207</v>
      </c>
      <c r="P24" s="232"/>
      <c r="Q24" s="244">
        <f>SUM(Q10:Q23)</f>
        <v>14370180202</v>
      </c>
      <c r="R24" s="248">
        <f>SUM(R10:R23)</f>
        <v>2874036040.4000001</v>
      </c>
      <c r="S24" s="244">
        <f>SUM(S10:S23)</f>
        <v>11496144161.6</v>
      </c>
    </row>
  </sheetData>
  <mergeCells count="6">
    <mergeCell ref="A10:A23"/>
    <mergeCell ref="B4:E4"/>
    <mergeCell ref="F4:O4"/>
    <mergeCell ref="G5:G6"/>
    <mergeCell ref="N5:N6"/>
    <mergeCell ref="O5:O6"/>
  </mergeCells>
  <phoneticPr fontId="2"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A152A-D01E-40F6-B17D-03EE25B3397A}">
  <sheetPr>
    <tabColor rgb="FFFFFF00"/>
  </sheetPr>
  <dimension ref="A1:O41"/>
  <sheetViews>
    <sheetView showGridLines="0" zoomScale="90" zoomScaleNormal="90" workbookViewId="0">
      <selection activeCell="F41" sqref="F41:G41"/>
    </sheetView>
  </sheetViews>
  <sheetFormatPr baseColWidth="10" defaultRowHeight="13.2" x14ac:dyDescent="0.25"/>
  <cols>
    <col min="1" max="1" width="7.88671875" customWidth="1"/>
    <col min="2" max="2" width="38.109375" customWidth="1"/>
    <col min="3" max="3" width="16.5546875" bestFit="1" customWidth="1"/>
    <col min="4" max="4" width="15.77734375" customWidth="1"/>
    <col min="5" max="6" width="11.88671875" bestFit="1" customWidth="1"/>
    <col min="7" max="7" width="13.6640625" customWidth="1"/>
    <col min="8" max="8" width="11.88671875" bestFit="1" customWidth="1"/>
    <col min="9" max="9" width="12.21875" bestFit="1" customWidth="1"/>
    <col min="10" max="11" width="17.88671875" bestFit="1" customWidth="1"/>
    <col min="12" max="12" width="16.77734375" customWidth="1"/>
    <col min="13" max="13" width="16.6640625" bestFit="1" customWidth="1"/>
    <col min="14" max="14" width="17.88671875" bestFit="1" customWidth="1"/>
  </cols>
  <sheetData>
    <row r="1" spans="1:15" ht="21" x14ac:dyDescent="0.4">
      <c r="B1" s="182" t="s">
        <v>145</v>
      </c>
      <c r="C1" s="182"/>
      <c r="D1" s="182"/>
      <c r="E1" s="182"/>
      <c r="F1" s="182"/>
      <c r="G1" s="182"/>
      <c r="H1" s="182"/>
      <c r="I1" s="182"/>
      <c r="J1" s="182"/>
      <c r="K1" s="182"/>
      <c r="L1" s="182"/>
      <c r="M1" s="182"/>
      <c r="N1" s="182"/>
    </row>
    <row r="2" spans="1:15" ht="20.399999999999999" x14ac:dyDescent="0.35">
      <c r="B2" s="270" t="s">
        <v>146</v>
      </c>
      <c r="C2" s="270"/>
      <c r="D2" s="270"/>
      <c r="E2" s="270"/>
      <c r="F2" s="270"/>
      <c r="G2" s="270"/>
      <c r="H2" s="270"/>
      <c r="I2" s="270"/>
      <c r="J2" s="270"/>
      <c r="K2" s="270"/>
      <c r="L2" s="270"/>
      <c r="M2" s="270"/>
      <c r="N2" s="270"/>
    </row>
    <row r="4" spans="1:15" x14ac:dyDescent="0.25">
      <c r="B4" s="142" t="s">
        <v>20</v>
      </c>
      <c r="C4" s="143"/>
      <c r="D4" s="143"/>
      <c r="E4" s="144"/>
      <c r="F4" s="145" t="s">
        <v>12</v>
      </c>
      <c r="G4" s="145"/>
      <c r="H4" s="145"/>
      <c r="I4" s="145"/>
      <c r="J4" s="145"/>
      <c r="K4" s="145"/>
      <c r="L4" s="145"/>
      <c r="M4" s="145"/>
      <c r="N4" s="145"/>
    </row>
    <row r="5" spans="1:15" ht="30.6" x14ac:dyDescent="0.25">
      <c r="B5" s="99"/>
      <c r="C5" s="100"/>
      <c r="D5" s="100"/>
      <c r="E5" s="101"/>
      <c r="F5" s="102"/>
      <c r="G5" s="146" t="s">
        <v>65</v>
      </c>
      <c r="H5" s="102"/>
      <c r="I5" s="102"/>
      <c r="J5" s="102"/>
      <c r="K5" s="96" t="s">
        <v>81</v>
      </c>
      <c r="L5" s="102"/>
      <c r="M5" s="148" t="s">
        <v>83</v>
      </c>
      <c r="N5" s="150" t="s">
        <v>86</v>
      </c>
    </row>
    <row r="6" spans="1:15" ht="31.2" x14ac:dyDescent="0.25">
      <c r="B6" s="99"/>
      <c r="C6" s="100"/>
      <c r="D6" s="100"/>
      <c r="E6" s="101"/>
      <c r="F6" s="102"/>
      <c r="G6" s="147"/>
      <c r="H6" s="102"/>
      <c r="I6" s="102"/>
      <c r="J6" s="102"/>
      <c r="K6" s="97" t="s">
        <v>80</v>
      </c>
      <c r="L6" s="96" t="s">
        <v>82</v>
      </c>
      <c r="M6" s="149"/>
      <c r="N6" s="151"/>
    </row>
    <row r="7" spans="1:15" x14ac:dyDescent="0.25">
      <c r="B7" s="42">
        <v>1</v>
      </c>
      <c r="C7" s="42">
        <v>2</v>
      </c>
      <c r="D7" s="42">
        <v>3</v>
      </c>
      <c r="E7" s="42">
        <v>4</v>
      </c>
      <c r="F7" s="43">
        <v>5</v>
      </c>
      <c r="G7" s="43">
        <v>6</v>
      </c>
      <c r="H7" s="43">
        <v>7</v>
      </c>
      <c r="I7" s="43">
        <v>8</v>
      </c>
      <c r="J7" s="43">
        <v>9</v>
      </c>
      <c r="K7" s="43">
        <v>10</v>
      </c>
      <c r="L7" s="43">
        <v>11</v>
      </c>
      <c r="M7" s="43">
        <v>12</v>
      </c>
      <c r="N7" s="43">
        <v>13</v>
      </c>
    </row>
    <row r="8" spans="1:15" s="252" customFormat="1" ht="83.4" customHeight="1" x14ac:dyDescent="0.25">
      <c r="B8" s="65" t="s">
        <v>16</v>
      </c>
      <c r="C8" s="65" t="s">
        <v>17</v>
      </c>
      <c r="D8" s="65" t="s">
        <v>18</v>
      </c>
      <c r="E8" s="65" t="s">
        <v>19</v>
      </c>
      <c r="F8" s="66" t="s">
        <v>21</v>
      </c>
      <c r="G8" s="66" t="s">
        <v>22</v>
      </c>
      <c r="H8" s="66" t="s">
        <v>23</v>
      </c>
      <c r="I8" s="66" t="s">
        <v>24</v>
      </c>
      <c r="J8" s="66" t="s">
        <v>25</v>
      </c>
      <c r="K8" s="89" t="s">
        <v>39</v>
      </c>
      <c r="L8" s="66" t="s">
        <v>37</v>
      </c>
      <c r="M8" s="66" t="s">
        <v>26</v>
      </c>
      <c r="N8" s="66" t="s">
        <v>27</v>
      </c>
    </row>
    <row r="9" spans="1:15" ht="15.6" x14ac:dyDescent="0.3">
      <c r="B9" s="50" t="s">
        <v>90</v>
      </c>
      <c r="C9" s="51"/>
      <c r="D9" s="51"/>
      <c r="E9" s="51"/>
      <c r="F9" s="52"/>
      <c r="G9" s="52"/>
      <c r="H9" s="51"/>
      <c r="I9" s="51"/>
      <c r="J9" s="51"/>
      <c r="K9" s="51"/>
      <c r="L9" s="51"/>
      <c r="M9" s="51"/>
      <c r="N9" s="51"/>
    </row>
    <row r="10" spans="1:15" ht="15.6" x14ac:dyDescent="0.3">
      <c r="A10" s="267">
        <v>2020</v>
      </c>
      <c r="B10" s="268" t="s">
        <v>87</v>
      </c>
      <c r="C10" s="253">
        <v>3000000</v>
      </c>
      <c r="D10" s="269">
        <v>44107</v>
      </c>
      <c r="E10" s="271">
        <v>1</v>
      </c>
      <c r="F10" s="254">
        <v>0.1</v>
      </c>
      <c r="G10" s="255"/>
      <c r="H10" s="256">
        <v>5</v>
      </c>
      <c r="I10" s="256">
        <v>5</v>
      </c>
      <c r="J10" s="257"/>
      <c r="K10" s="258"/>
      <c r="L10" s="259"/>
      <c r="M10" s="260"/>
      <c r="N10" s="260">
        <f>C10</f>
        <v>3000000</v>
      </c>
    </row>
    <row r="11" spans="1:15" ht="15.6" x14ac:dyDescent="0.3">
      <c r="A11" s="267">
        <v>2021</v>
      </c>
      <c r="B11" s="268" t="s">
        <v>87</v>
      </c>
      <c r="C11" s="253">
        <v>3000000</v>
      </c>
      <c r="D11" s="269">
        <v>44107</v>
      </c>
      <c r="E11" s="380">
        <v>1</v>
      </c>
      <c r="F11" s="254">
        <v>0.1</v>
      </c>
      <c r="G11" s="255">
        <f>J11*F11</f>
        <v>300000</v>
      </c>
      <c r="H11" s="256">
        <v>5</v>
      </c>
      <c r="I11" s="256">
        <v>4</v>
      </c>
      <c r="J11" s="257">
        <f>N10</f>
        <v>3000000</v>
      </c>
      <c r="K11" s="258">
        <f>(J11-G11)*E11</f>
        <v>2700000</v>
      </c>
      <c r="L11" s="259">
        <f>K11/(I11+1)</f>
        <v>540000</v>
      </c>
      <c r="M11" s="260">
        <f>L11</f>
        <v>540000</v>
      </c>
      <c r="N11" s="260">
        <f>K11+G11-L11</f>
        <v>2460000</v>
      </c>
    </row>
    <row r="12" spans="1:15" ht="15.6" x14ac:dyDescent="0.3">
      <c r="A12" s="233">
        <v>2022</v>
      </c>
      <c r="B12" s="268" t="s">
        <v>87</v>
      </c>
      <c r="C12" s="253">
        <v>3000000</v>
      </c>
      <c r="D12" s="269">
        <v>44107</v>
      </c>
      <c r="E12" s="271">
        <v>1</v>
      </c>
      <c r="F12" s="254">
        <v>0.1</v>
      </c>
      <c r="G12" s="255">
        <v>300000</v>
      </c>
      <c r="H12" s="256">
        <v>5</v>
      </c>
      <c r="I12" s="256">
        <v>3</v>
      </c>
      <c r="J12" s="257">
        <f>N11</f>
        <v>2460000</v>
      </c>
      <c r="K12" s="258">
        <f>(J12-G12)*E12</f>
        <v>2160000</v>
      </c>
      <c r="L12" s="259">
        <f>K12/(I12+1)</f>
        <v>540000</v>
      </c>
      <c r="M12" s="260">
        <f>M11+L12</f>
        <v>1080000</v>
      </c>
      <c r="N12" s="260">
        <f>K12+G12-L12</f>
        <v>1920000</v>
      </c>
      <c r="O12" s="78"/>
    </row>
    <row r="13" spans="1:15" ht="15.6" x14ac:dyDescent="0.3">
      <c r="A13" s="233">
        <v>2023</v>
      </c>
      <c r="B13" s="268" t="s">
        <v>87</v>
      </c>
      <c r="C13" s="253">
        <v>3000000</v>
      </c>
      <c r="D13" s="269">
        <v>44107</v>
      </c>
      <c r="E13" s="386">
        <v>1</v>
      </c>
      <c r="F13" s="254">
        <v>0.1</v>
      </c>
      <c r="G13" s="255">
        <v>300000</v>
      </c>
      <c r="H13" s="256">
        <v>5</v>
      </c>
      <c r="I13" s="256">
        <v>2</v>
      </c>
      <c r="J13" s="257">
        <f>N12</f>
        <v>1920000</v>
      </c>
      <c r="K13" s="258">
        <f t="shared" ref="K12:K15" si="0">(J13-G13)*E13</f>
        <v>1620000</v>
      </c>
      <c r="L13" s="259">
        <f>K13/(I13+1)</f>
        <v>540000</v>
      </c>
      <c r="M13" s="260">
        <f>L13+M12</f>
        <v>1620000</v>
      </c>
      <c r="N13" s="260">
        <f>K13+G13-L13</f>
        <v>1380000</v>
      </c>
      <c r="O13" s="78">
        <f>K13+G13-J13</f>
        <v>0</v>
      </c>
    </row>
    <row r="14" spans="1:15" ht="15.6" x14ac:dyDescent="0.3">
      <c r="A14" s="233">
        <v>2024</v>
      </c>
      <c r="B14" s="268" t="s">
        <v>87</v>
      </c>
      <c r="C14" s="253">
        <v>3000000</v>
      </c>
      <c r="D14" s="269">
        <v>44107</v>
      </c>
      <c r="E14" s="271">
        <v>1</v>
      </c>
      <c r="F14" s="254">
        <v>0.1</v>
      </c>
      <c r="G14" s="255">
        <v>300000</v>
      </c>
      <c r="H14" s="256">
        <v>5</v>
      </c>
      <c r="I14" s="256">
        <v>1</v>
      </c>
      <c r="J14" s="257">
        <f>N13</f>
        <v>1380000</v>
      </c>
      <c r="K14" s="258">
        <f t="shared" si="0"/>
        <v>1080000</v>
      </c>
      <c r="L14" s="259">
        <f>K14/(I14+1)</f>
        <v>540000</v>
      </c>
      <c r="M14" s="260">
        <f>M13+L14</f>
        <v>2160000</v>
      </c>
      <c r="N14" s="260">
        <f t="shared" ref="N12:N15" si="1">K14+G14-L14</f>
        <v>840000</v>
      </c>
      <c r="O14" s="78">
        <f t="shared" ref="O14:O15" si="2">K14+G14-J14</f>
        <v>0</v>
      </c>
    </row>
    <row r="15" spans="1:15" ht="15.6" x14ac:dyDescent="0.3">
      <c r="A15" s="233">
        <v>2025</v>
      </c>
      <c r="B15" s="268" t="s">
        <v>87</v>
      </c>
      <c r="C15" s="253">
        <v>3000000</v>
      </c>
      <c r="D15" s="269">
        <v>44107</v>
      </c>
      <c r="E15" s="271">
        <v>1</v>
      </c>
      <c r="F15" s="254">
        <v>0.1</v>
      </c>
      <c r="G15" s="255">
        <v>300000</v>
      </c>
      <c r="H15" s="256">
        <v>5</v>
      </c>
      <c r="I15" s="256">
        <v>0</v>
      </c>
      <c r="J15" s="257">
        <f>N14</f>
        <v>840000</v>
      </c>
      <c r="K15" s="258">
        <f>(J15-G15)*E15</f>
        <v>540000</v>
      </c>
      <c r="L15" s="259">
        <f>K15/(I15+1)</f>
        <v>540000</v>
      </c>
      <c r="M15" s="260">
        <f>M14+L15</f>
        <v>2700000</v>
      </c>
      <c r="N15" s="260">
        <f t="shared" si="1"/>
        <v>300000</v>
      </c>
      <c r="O15" s="78">
        <f t="shared" si="2"/>
        <v>0</v>
      </c>
    </row>
    <row r="16" spans="1:15" ht="15.6" x14ac:dyDescent="0.3">
      <c r="A16" s="232"/>
      <c r="B16" s="261" t="s">
        <v>160</v>
      </c>
      <c r="C16" s="262"/>
      <c r="D16" s="263"/>
      <c r="E16" s="263"/>
      <c r="F16" s="264"/>
      <c r="G16" s="265"/>
      <c r="H16" s="263"/>
      <c r="I16" s="263"/>
      <c r="J16" s="265"/>
      <c r="K16" s="265"/>
      <c r="L16" s="265">
        <f>SUM(L10:L15)</f>
        <v>2700000</v>
      </c>
      <c r="M16" s="265"/>
      <c r="N16" s="265"/>
    </row>
    <row r="18" spans="2:10" x14ac:dyDescent="0.25">
      <c r="J18" s="78"/>
    </row>
    <row r="21" spans="2:10" ht="15.6" x14ac:dyDescent="0.3">
      <c r="B21" s="186" t="s">
        <v>113</v>
      </c>
      <c r="C21" s="186"/>
      <c r="D21" s="186"/>
      <c r="E21" s="51"/>
      <c r="F21" s="186" t="s">
        <v>114</v>
      </c>
      <c r="G21" s="186"/>
      <c r="H21" s="186"/>
      <c r="I21" s="186"/>
    </row>
    <row r="22" spans="2:10" ht="15.6" x14ac:dyDescent="0.3">
      <c r="B22" s="187">
        <v>2021</v>
      </c>
      <c r="C22" s="187"/>
      <c r="D22" s="187"/>
      <c r="E22" s="188"/>
      <c r="F22" s="187">
        <v>2021</v>
      </c>
      <c r="G22" s="187"/>
      <c r="H22" s="187"/>
      <c r="I22" s="187"/>
    </row>
    <row r="23" spans="2:10" ht="15.6" x14ac:dyDescent="0.3">
      <c r="B23" s="189" t="s">
        <v>159</v>
      </c>
      <c r="C23" s="190"/>
      <c r="D23" s="189"/>
      <c r="E23" s="188"/>
      <c r="F23" s="191" t="s">
        <v>109</v>
      </c>
      <c r="G23" s="191"/>
      <c r="H23" s="192">
        <f>L11</f>
        <v>540000</v>
      </c>
      <c r="I23" s="189"/>
    </row>
    <row r="24" spans="2:10" ht="15.6" x14ac:dyDescent="0.3">
      <c r="B24" s="193" t="s">
        <v>149</v>
      </c>
      <c r="C24" s="189"/>
      <c r="D24" s="190"/>
      <c r="E24" s="51"/>
      <c r="F24" s="194" t="s">
        <v>111</v>
      </c>
      <c r="G24" s="194"/>
      <c r="H24" s="189"/>
      <c r="I24" s="192">
        <f>H23</f>
        <v>540000</v>
      </c>
    </row>
    <row r="25" spans="2:10" ht="15.6" x14ac:dyDescent="0.3">
      <c r="B25" s="187">
        <v>2022</v>
      </c>
      <c r="C25" s="187"/>
      <c r="D25" s="187"/>
      <c r="E25" s="51"/>
      <c r="F25" s="187">
        <v>2022</v>
      </c>
      <c r="G25" s="187"/>
      <c r="H25" s="187"/>
      <c r="I25" s="187"/>
    </row>
    <row r="26" spans="2:10" ht="15.6" x14ac:dyDescent="0.3">
      <c r="B26" s="189" t="s">
        <v>159</v>
      </c>
      <c r="C26" s="190"/>
      <c r="D26" s="189"/>
      <c r="E26" s="51"/>
      <c r="F26" s="191" t="s">
        <v>109</v>
      </c>
      <c r="G26" s="191"/>
      <c r="H26" s="192">
        <f>L12</f>
        <v>540000</v>
      </c>
      <c r="I26" s="189"/>
    </row>
    <row r="27" spans="2:10" ht="15.6" x14ac:dyDescent="0.3">
      <c r="B27" s="193" t="s">
        <v>149</v>
      </c>
      <c r="C27" s="189"/>
      <c r="D27" s="190"/>
      <c r="E27" s="51"/>
      <c r="F27" s="195" t="s">
        <v>111</v>
      </c>
      <c r="G27" s="196"/>
      <c r="H27" s="189"/>
      <c r="I27" s="192">
        <f>H26</f>
        <v>540000</v>
      </c>
    </row>
    <row r="28" spans="2:10" ht="15.6" x14ac:dyDescent="0.3">
      <c r="B28" s="187">
        <v>2023</v>
      </c>
      <c r="C28" s="187"/>
      <c r="D28" s="187"/>
      <c r="E28" s="51"/>
      <c r="F28" s="187">
        <v>2023</v>
      </c>
      <c r="G28" s="187"/>
      <c r="H28" s="187"/>
      <c r="I28" s="187"/>
    </row>
    <row r="29" spans="2:10" ht="15.6" x14ac:dyDescent="0.3">
      <c r="B29" s="189" t="s">
        <v>159</v>
      </c>
      <c r="C29" s="190">
        <f>N16</f>
        <v>0</v>
      </c>
      <c r="D29" s="189"/>
      <c r="E29" s="51"/>
      <c r="F29" s="197" t="s">
        <v>109</v>
      </c>
      <c r="G29" s="197"/>
      <c r="H29" s="192">
        <f>L13</f>
        <v>540000</v>
      </c>
      <c r="I29" s="189"/>
    </row>
    <row r="30" spans="2:10" ht="15.6" x14ac:dyDescent="0.3">
      <c r="B30" s="193" t="s">
        <v>149</v>
      </c>
      <c r="C30" s="189"/>
      <c r="D30" s="190">
        <f>C29</f>
        <v>0</v>
      </c>
      <c r="E30" s="51"/>
      <c r="F30" s="198" t="s">
        <v>111</v>
      </c>
      <c r="G30" s="197"/>
      <c r="H30" s="189"/>
      <c r="I30" s="192">
        <f>H29</f>
        <v>540000</v>
      </c>
    </row>
    <row r="31" spans="2:10" ht="15.6" x14ac:dyDescent="0.3">
      <c r="B31" s="187">
        <v>2024</v>
      </c>
      <c r="C31" s="187"/>
      <c r="D31" s="187"/>
      <c r="E31" s="51"/>
      <c r="F31" s="187">
        <v>2024</v>
      </c>
      <c r="G31" s="187"/>
      <c r="H31" s="187"/>
      <c r="I31" s="187"/>
    </row>
    <row r="32" spans="2:10" ht="15.6" x14ac:dyDescent="0.3">
      <c r="B32" s="189" t="s">
        <v>159</v>
      </c>
      <c r="C32" s="190">
        <f>N17</f>
        <v>0</v>
      </c>
      <c r="D32" s="189"/>
      <c r="E32" s="51"/>
      <c r="F32" s="197" t="s">
        <v>109</v>
      </c>
      <c r="G32" s="197"/>
      <c r="H32" s="192">
        <f>L14</f>
        <v>540000</v>
      </c>
      <c r="I32" s="189"/>
    </row>
    <row r="33" spans="2:9" ht="15.6" x14ac:dyDescent="0.3">
      <c r="B33" s="193" t="s">
        <v>149</v>
      </c>
      <c r="C33" s="189"/>
      <c r="D33" s="190">
        <f>C32</f>
        <v>0</v>
      </c>
      <c r="E33" s="51"/>
      <c r="F33" s="194" t="s">
        <v>111</v>
      </c>
      <c r="G33" s="194"/>
      <c r="H33" s="189"/>
      <c r="I33" s="192">
        <f>H32</f>
        <v>540000</v>
      </c>
    </row>
    <row r="34" spans="2:9" ht="15.6" x14ac:dyDescent="0.3">
      <c r="B34" s="187">
        <v>2025</v>
      </c>
      <c r="C34" s="187"/>
      <c r="D34" s="187"/>
      <c r="F34" s="187">
        <v>2025</v>
      </c>
      <c r="G34" s="187"/>
      <c r="H34" s="187"/>
      <c r="I34" s="187"/>
    </row>
    <row r="35" spans="2:9" ht="15.6" x14ac:dyDescent="0.3">
      <c r="B35" s="189" t="s">
        <v>159</v>
      </c>
      <c r="C35" s="190">
        <f>N20</f>
        <v>0</v>
      </c>
      <c r="D35" s="189"/>
      <c r="F35" s="197" t="s">
        <v>109</v>
      </c>
      <c r="G35" s="197"/>
      <c r="H35" s="192">
        <f>L15</f>
        <v>540000</v>
      </c>
      <c r="I35" s="189"/>
    </row>
    <row r="36" spans="2:9" ht="15.6" x14ac:dyDescent="0.3">
      <c r="B36" s="193" t="s">
        <v>149</v>
      </c>
      <c r="C36" s="189"/>
      <c r="D36" s="190">
        <f>C35</f>
        <v>0</v>
      </c>
      <c r="F36" s="194" t="s">
        <v>111</v>
      </c>
      <c r="G36" s="194"/>
      <c r="H36" s="189"/>
      <c r="I36" s="192">
        <f>H35</f>
        <v>540000</v>
      </c>
    </row>
    <row r="39" spans="2:9" ht="21" x14ac:dyDescent="0.4">
      <c r="F39" s="387" t="s">
        <v>159</v>
      </c>
      <c r="G39" s="382"/>
      <c r="H39" s="382"/>
      <c r="I39" s="385">
        <f>C10</f>
        <v>3000000</v>
      </c>
    </row>
    <row r="40" spans="2:9" ht="15" x14ac:dyDescent="0.25">
      <c r="F40" s="382" t="s">
        <v>147</v>
      </c>
      <c r="G40" s="382"/>
      <c r="H40" s="382"/>
      <c r="I40" s="385">
        <f>M15</f>
        <v>2700000</v>
      </c>
    </row>
    <row r="41" spans="2:9" ht="15" x14ac:dyDescent="0.25">
      <c r="F41" s="383" t="s">
        <v>150</v>
      </c>
      <c r="G41" s="384"/>
      <c r="H41" s="382"/>
      <c r="I41" s="385">
        <f>I39-I40</f>
        <v>300000</v>
      </c>
    </row>
  </sheetData>
  <mergeCells count="26">
    <mergeCell ref="F34:I34"/>
    <mergeCell ref="F36:G36"/>
    <mergeCell ref="F41:G41"/>
    <mergeCell ref="B34:D34"/>
    <mergeCell ref="B31:D31"/>
    <mergeCell ref="F31:I31"/>
    <mergeCell ref="F33:G33"/>
    <mergeCell ref="B2:N2"/>
    <mergeCell ref="B1:N1"/>
    <mergeCell ref="B25:D25"/>
    <mergeCell ref="F25:I25"/>
    <mergeCell ref="F26:G26"/>
    <mergeCell ref="F27:G27"/>
    <mergeCell ref="B28:D28"/>
    <mergeCell ref="F28:I28"/>
    <mergeCell ref="B21:D21"/>
    <mergeCell ref="F21:I21"/>
    <mergeCell ref="B22:D22"/>
    <mergeCell ref="F22:I22"/>
    <mergeCell ref="F23:G23"/>
    <mergeCell ref="F24:G24"/>
    <mergeCell ref="B4:E4"/>
    <mergeCell ref="F4:N4"/>
    <mergeCell ref="G5:G6"/>
    <mergeCell ref="M5:M6"/>
    <mergeCell ref="N5:N6"/>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97CB2-B09A-4AC3-82D2-E4F03B917077}">
  <sheetPr>
    <tabColor rgb="FFFFFF00"/>
  </sheetPr>
  <dimension ref="A1:N47"/>
  <sheetViews>
    <sheetView showGridLines="0" topLeftCell="A22" zoomScale="80" zoomScaleNormal="80" workbookViewId="0">
      <selection activeCell="F45" sqref="F45:I45"/>
    </sheetView>
  </sheetViews>
  <sheetFormatPr baseColWidth="10" defaultRowHeight="13.2" x14ac:dyDescent="0.25"/>
  <cols>
    <col min="1" max="1" width="11.77734375" bestFit="1" customWidth="1"/>
    <col min="2" max="2" width="38.109375" customWidth="1"/>
    <col min="3" max="3" width="16.77734375" bestFit="1" customWidth="1"/>
    <col min="4" max="4" width="15.77734375" customWidth="1"/>
    <col min="5" max="5" width="12.21875" bestFit="1" customWidth="1"/>
    <col min="6" max="6" width="14.88671875" bestFit="1" customWidth="1"/>
    <col min="7" max="7" width="16.88671875" bestFit="1" customWidth="1"/>
    <col min="8" max="8" width="16.88671875" customWidth="1"/>
    <col min="9" max="9" width="14.88671875" customWidth="1"/>
    <col min="10" max="11" width="18.109375" bestFit="1" customWidth="1"/>
    <col min="12" max="12" width="16.77734375" customWidth="1"/>
    <col min="13" max="13" width="16.44140625" customWidth="1"/>
    <col min="14" max="14" width="18" bestFit="1" customWidth="1"/>
  </cols>
  <sheetData>
    <row r="1" spans="1:14" ht="23.4" x14ac:dyDescent="0.45">
      <c r="B1" s="342" t="s">
        <v>151</v>
      </c>
      <c r="C1" s="342"/>
      <c r="D1" s="342"/>
      <c r="E1" s="342"/>
      <c r="F1" s="342"/>
      <c r="G1" s="342"/>
      <c r="H1" s="342"/>
      <c r="I1" s="342"/>
      <c r="J1" s="342"/>
      <c r="K1" s="342"/>
      <c r="L1" s="342"/>
      <c r="M1" s="342"/>
      <c r="N1" s="342"/>
    </row>
    <row r="2" spans="1:14" ht="22.8" x14ac:dyDescent="0.4">
      <c r="B2" s="343" t="s">
        <v>146</v>
      </c>
      <c r="C2" s="343"/>
      <c r="D2" s="343"/>
      <c r="E2" s="343"/>
      <c r="F2" s="343"/>
      <c r="G2" s="343"/>
      <c r="H2" s="343"/>
      <c r="I2" s="343"/>
      <c r="J2" s="343"/>
      <c r="K2" s="343"/>
      <c r="L2" s="343"/>
      <c r="M2" s="343"/>
      <c r="N2" s="343"/>
    </row>
    <row r="3" spans="1:14" ht="21" x14ac:dyDescent="0.4">
      <c r="B3" s="266" t="s">
        <v>153</v>
      </c>
    </row>
    <row r="4" spans="1:14" x14ac:dyDescent="0.25">
      <c r="B4" s="142" t="s">
        <v>20</v>
      </c>
      <c r="C4" s="143"/>
      <c r="D4" s="143"/>
      <c r="E4" s="144"/>
      <c r="F4" s="145" t="s">
        <v>12</v>
      </c>
      <c r="G4" s="145"/>
      <c r="H4" s="145"/>
      <c r="I4" s="145"/>
      <c r="J4" s="145"/>
      <c r="K4" s="145"/>
      <c r="L4" s="145"/>
      <c r="M4" s="145"/>
      <c r="N4" s="145"/>
    </row>
    <row r="5" spans="1:14" ht="30.6" x14ac:dyDescent="0.25">
      <c r="B5" s="99"/>
      <c r="C5" s="100"/>
      <c r="D5" s="100"/>
      <c r="E5" s="101"/>
      <c r="F5" s="102"/>
      <c r="G5" s="146" t="s">
        <v>65</v>
      </c>
      <c r="H5" s="102"/>
      <c r="I5" s="102"/>
      <c r="J5" s="102"/>
      <c r="K5" s="96" t="s">
        <v>81</v>
      </c>
      <c r="L5" s="102"/>
      <c r="M5" s="148" t="s">
        <v>83</v>
      </c>
      <c r="N5" s="150" t="s">
        <v>86</v>
      </c>
    </row>
    <row r="6" spans="1:14" ht="31.2" x14ac:dyDescent="0.25">
      <c r="B6" s="99"/>
      <c r="C6" s="100"/>
      <c r="D6" s="100"/>
      <c r="E6" s="101"/>
      <c r="F6" s="102"/>
      <c r="G6" s="147"/>
      <c r="H6" s="102"/>
      <c r="I6" s="102"/>
      <c r="J6" s="102"/>
      <c r="K6" s="97" t="s">
        <v>80</v>
      </c>
      <c r="L6" s="96" t="s">
        <v>82</v>
      </c>
      <c r="M6" s="149"/>
      <c r="N6" s="151"/>
    </row>
    <row r="7" spans="1:14" x14ac:dyDescent="0.25">
      <c r="B7" s="42">
        <v>1</v>
      </c>
      <c r="C7" s="42">
        <v>2</v>
      </c>
      <c r="D7" s="42">
        <v>3</v>
      </c>
      <c r="E7" s="42">
        <v>4</v>
      </c>
      <c r="F7" s="43">
        <v>5</v>
      </c>
      <c r="G7" s="43">
        <v>6</v>
      </c>
      <c r="H7" s="43">
        <v>7</v>
      </c>
      <c r="I7" s="43">
        <v>8</v>
      </c>
      <c r="J7" s="43">
        <v>9</v>
      </c>
      <c r="K7" s="43">
        <v>10</v>
      </c>
      <c r="L7" s="43">
        <v>11</v>
      </c>
      <c r="M7" s="43">
        <v>12</v>
      </c>
      <c r="N7" s="43">
        <v>13</v>
      </c>
    </row>
    <row r="8" spans="1:14" s="252" customFormat="1" ht="83.4" customHeight="1" x14ac:dyDescent="0.25">
      <c r="B8" s="344" t="s">
        <v>16</v>
      </c>
      <c r="C8" s="344" t="s">
        <v>17</v>
      </c>
      <c r="D8" s="344" t="s">
        <v>18</v>
      </c>
      <c r="E8" s="344" t="s">
        <v>19</v>
      </c>
      <c r="F8" s="345" t="s">
        <v>21</v>
      </c>
      <c r="G8" s="345" t="s">
        <v>22</v>
      </c>
      <c r="H8" s="345" t="s">
        <v>23</v>
      </c>
      <c r="I8" s="345" t="s">
        <v>24</v>
      </c>
      <c r="J8" s="345" t="s">
        <v>25</v>
      </c>
      <c r="K8" s="89" t="s">
        <v>39</v>
      </c>
      <c r="L8" s="345" t="s">
        <v>37</v>
      </c>
      <c r="M8" s="345" t="s">
        <v>26</v>
      </c>
      <c r="N8" s="345" t="s">
        <v>27</v>
      </c>
    </row>
    <row r="9" spans="1:14" ht="21" x14ac:dyDescent="0.4">
      <c r="A9" s="296"/>
      <c r="B9" s="297" t="s">
        <v>161</v>
      </c>
      <c r="C9" s="298"/>
      <c r="D9" s="298"/>
      <c r="E9" s="298"/>
      <c r="F9" s="299"/>
      <c r="G9" s="299"/>
      <c r="H9" s="298"/>
      <c r="I9" s="298"/>
      <c r="J9" s="298"/>
      <c r="K9" s="298"/>
      <c r="L9" s="298"/>
      <c r="M9" s="298"/>
      <c r="N9" s="298"/>
    </row>
    <row r="10" spans="1:14" ht="21" x14ac:dyDescent="0.4">
      <c r="A10" s="300">
        <v>2020</v>
      </c>
      <c r="B10" s="301" t="s">
        <v>108</v>
      </c>
      <c r="C10" s="302">
        <v>5000000</v>
      </c>
      <c r="D10" s="303">
        <v>42916</v>
      </c>
      <c r="E10" s="304">
        <v>1</v>
      </c>
      <c r="F10" s="305">
        <v>0.1</v>
      </c>
      <c r="G10" s="306">
        <f>J10*F10</f>
        <v>273083.58547599998</v>
      </c>
      <c r="H10" s="307">
        <v>4</v>
      </c>
      <c r="I10" s="307">
        <v>1</v>
      </c>
      <c r="J10" s="308">
        <f>L22</f>
        <v>2730835.8547599996</v>
      </c>
      <c r="K10" s="309">
        <f>(J10-G10)*E10</f>
        <v>2457752.2692839997</v>
      </c>
      <c r="L10" s="310">
        <f>K10/(I10+1)</f>
        <v>1228876.1346419998</v>
      </c>
      <c r="M10" s="311">
        <f>L10+K22</f>
        <v>3900729.0620220001</v>
      </c>
      <c r="N10" s="311">
        <f>K10+G10-L10</f>
        <v>1501959.7201179997</v>
      </c>
    </row>
    <row r="11" spans="1:14" ht="21" x14ac:dyDescent="0.4">
      <c r="A11" s="300">
        <v>2021</v>
      </c>
      <c r="B11" s="301" t="s">
        <v>108</v>
      </c>
      <c r="C11" s="302">
        <v>5000000</v>
      </c>
      <c r="D11" s="303">
        <v>42916</v>
      </c>
      <c r="E11" s="304">
        <v>1</v>
      </c>
      <c r="F11" s="305">
        <v>0.1</v>
      </c>
      <c r="G11" s="306">
        <v>273083.58547599998</v>
      </c>
      <c r="H11" s="307">
        <v>4</v>
      </c>
      <c r="I11" s="307">
        <v>0</v>
      </c>
      <c r="J11" s="308">
        <f>N10</f>
        <v>1501959.7201179997</v>
      </c>
      <c r="K11" s="309">
        <f>(J11-G11)*E11</f>
        <v>1228876.1346419998</v>
      </c>
      <c r="L11" s="310">
        <f>K11/(I11+1)</f>
        <v>1228876.1346419998</v>
      </c>
      <c r="M11" s="311">
        <f>M10+L11</f>
        <v>5129605.1966639999</v>
      </c>
      <c r="N11" s="309">
        <f>K11+G11-L11</f>
        <v>273083.58547599986</v>
      </c>
    </row>
    <row r="12" spans="1:14" ht="21" x14ac:dyDescent="0.4">
      <c r="A12" s="312"/>
      <c r="B12" s="313" t="s">
        <v>162</v>
      </c>
      <c r="C12" s="314"/>
      <c r="D12" s="315"/>
      <c r="E12" s="315"/>
      <c r="F12" s="316"/>
      <c r="G12" s="317"/>
      <c r="H12" s="315"/>
      <c r="I12" s="315"/>
      <c r="J12" s="317">
        <f>SUM(J10:J11)</f>
        <v>4232795.5748779997</v>
      </c>
      <c r="K12" s="317">
        <f>SUM(K10:K11)</f>
        <v>3686628.4039259995</v>
      </c>
      <c r="L12" s="317"/>
      <c r="M12" s="317"/>
      <c r="N12" s="317"/>
    </row>
    <row r="16" spans="1:14" ht="21.6" thickBot="1" x14ac:dyDescent="0.45">
      <c r="B16" s="266" t="s">
        <v>152</v>
      </c>
    </row>
    <row r="17" spans="1:14" ht="15" thickBot="1" x14ac:dyDescent="0.35">
      <c r="A17" s="154"/>
      <c r="B17" s="155" t="s">
        <v>95</v>
      </c>
      <c r="C17" s="155" t="s">
        <v>96</v>
      </c>
      <c r="D17" s="155" t="s">
        <v>97</v>
      </c>
      <c r="E17" s="155" t="s">
        <v>98</v>
      </c>
      <c r="F17" s="156" t="s">
        <v>99</v>
      </c>
      <c r="G17" s="157"/>
      <c r="H17" s="157"/>
      <c r="I17" s="157"/>
      <c r="J17" s="157"/>
      <c r="K17" s="157"/>
      <c r="L17" s="158"/>
      <c r="M17" s="154"/>
      <c r="N17" s="154"/>
    </row>
    <row r="18" spans="1:14" ht="57.6" x14ac:dyDescent="0.3">
      <c r="A18" s="154"/>
      <c r="B18" s="159"/>
      <c r="C18" s="159"/>
      <c r="D18" s="159"/>
      <c r="E18" s="159"/>
      <c r="F18" s="160" t="s">
        <v>100</v>
      </c>
      <c r="G18" s="161" t="s">
        <v>101</v>
      </c>
      <c r="H18" s="161" t="s">
        <v>102</v>
      </c>
      <c r="I18" s="161" t="s">
        <v>103</v>
      </c>
      <c r="J18" s="224" t="s">
        <v>104</v>
      </c>
      <c r="K18" s="224" t="s">
        <v>105</v>
      </c>
      <c r="L18" s="162" t="s">
        <v>106</v>
      </c>
      <c r="M18" s="154"/>
      <c r="N18" s="184" t="s">
        <v>115</v>
      </c>
    </row>
    <row r="19" spans="1:14" ht="14.4" x14ac:dyDescent="0.3">
      <c r="A19" s="163"/>
      <c r="B19" s="206" t="s">
        <v>107</v>
      </c>
      <c r="C19" s="164"/>
      <c r="D19" s="164"/>
      <c r="E19" s="164"/>
      <c r="F19" s="164"/>
      <c r="G19" s="164"/>
      <c r="H19" s="164"/>
      <c r="I19" s="164"/>
      <c r="J19" s="164"/>
      <c r="K19" s="164"/>
      <c r="L19" s="164"/>
      <c r="M19" s="154"/>
      <c r="N19" s="154"/>
    </row>
    <row r="20" spans="1:14" ht="23.4" x14ac:dyDescent="0.4">
      <c r="A20" s="346">
        <v>2017</v>
      </c>
      <c r="B20" s="301" t="s">
        <v>108</v>
      </c>
      <c r="C20" s="318">
        <v>5000000</v>
      </c>
      <c r="D20" s="303">
        <v>42916</v>
      </c>
      <c r="E20" s="319">
        <v>0</v>
      </c>
      <c r="F20" s="320">
        <v>4</v>
      </c>
      <c r="G20" s="321">
        <v>4</v>
      </c>
      <c r="H20" s="322">
        <v>0</v>
      </c>
      <c r="I20" s="322">
        <f>H20*E20</f>
        <v>0</v>
      </c>
      <c r="J20" s="323">
        <f>ROUND((I20/(G20+1)),0)</f>
        <v>0</v>
      </c>
      <c r="K20" s="323">
        <f>J20</f>
        <v>0</v>
      </c>
      <c r="L20" s="323">
        <v>5000000</v>
      </c>
      <c r="M20" s="298"/>
      <c r="N20" s="311">
        <f>I20-H20</f>
        <v>0</v>
      </c>
    </row>
    <row r="21" spans="1:14" ht="23.4" x14ac:dyDescent="0.4">
      <c r="A21" s="347">
        <v>2018</v>
      </c>
      <c r="B21" s="301" t="s">
        <v>108</v>
      </c>
      <c r="C21" s="318">
        <v>5000000</v>
      </c>
      <c r="D21" s="303">
        <v>42916</v>
      </c>
      <c r="E21" s="324">
        <v>1.045148</v>
      </c>
      <c r="F21" s="320">
        <v>4</v>
      </c>
      <c r="G21" s="321">
        <v>3</v>
      </c>
      <c r="H21" s="325">
        <f>L20</f>
        <v>5000000</v>
      </c>
      <c r="I21" s="325">
        <f>H21*E21</f>
        <v>5225740</v>
      </c>
      <c r="J21" s="326">
        <f>ROUND((I21/(G21+1)),0)</f>
        <v>1306435</v>
      </c>
      <c r="K21" s="326">
        <f>K20+J21</f>
        <v>1306435</v>
      </c>
      <c r="L21" s="326">
        <f>+I21-J21</f>
        <v>3919305</v>
      </c>
      <c r="M21" s="298"/>
      <c r="N21" s="311">
        <f t="shared" ref="N21:N23" si="0">I21-H21</f>
        <v>225740</v>
      </c>
    </row>
    <row r="22" spans="1:14" ht="23.4" x14ac:dyDescent="0.4">
      <c r="A22" s="348">
        <v>2019</v>
      </c>
      <c r="B22" s="301" t="s">
        <v>108</v>
      </c>
      <c r="C22" s="318">
        <v>5000000</v>
      </c>
      <c r="D22" s="303">
        <v>42916</v>
      </c>
      <c r="E22" s="327">
        <v>1.045148</v>
      </c>
      <c r="F22" s="320">
        <v>4</v>
      </c>
      <c r="G22" s="321">
        <v>2</v>
      </c>
      <c r="H22" s="328">
        <f>L21</f>
        <v>3919305</v>
      </c>
      <c r="I22" s="328">
        <f>H22*E22</f>
        <v>4096253.7821399998</v>
      </c>
      <c r="J22" s="329">
        <f>I22/(G22+1)</f>
        <v>1365417.92738</v>
      </c>
      <c r="K22" s="329">
        <f>K21+J22</f>
        <v>2671852.9273800002</v>
      </c>
      <c r="L22" s="329">
        <f>I22-J22</f>
        <v>2730835.8547599996</v>
      </c>
      <c r="M22" s="298"/>
      <c r="N22" s="311">
        <f t="shared" si="0"/>
        <v>176948.78213999979</v>
      </c>
    </row>
    <row r="23" spans="1:14" ht="23.4" x14ac:dyDescent="0.4">
      <c r="A23" s="349">
        <v>2020</v>
      </c>
      <c r="B23" s="331" t="s">
        <v>108</v>
      </c>
      <c r="C23" s="332">
        <v>5000000</v>
      </c>
      <c r="D23" s="333">
        <v>42916</v>
      </c>
      <c r="E23" s="334"/>
      <c r="F23" s="335">
        <v>4</v>
      </c>
      <c r="G23" s="335">
        <v>1</v>
      </c>
      <c r="H23" s="336"/>
      <c r="I23" s="336"/>
      <c r="J23" s="337"/>
      <c r="K23" s="337"/>
      <c r="L23" s="337"/>
      <c r="M23" s="298"/>
      <c r="N23" s="311">
        <f t="shared" si="0"/>
        <v>0</v>
      </c>
    </row>
    <row r="24" spans="1:14" ht="23.4" x14ac:dyDescent="0.4">
      <c r="A24" s="349">
        <v>2021</v>
      </c>
      <c r="B24" s="331" t="s">
        <v>108</v>
      </c>
      <c r="C24" s="332">
        <v>5000000</v>
      </c>
      <c r="D24" s="333">
        <v>42916</v>
      </c>
      <c r="E24" s="330"/>
      <c r="F24" s="338">
        <v>4</v>
      </c>
      <c r="G24" s="338">
        <v>0</v>
      </c>
      <c r="H24" s="336"/>
      <c r="I24" s="336"/>
      <c r="J24" s="337"/>
      <c r="K24" s="337"/>
      <c r="L24" s="337"/>
      <c r="M24" s="298"/>
      <c r="N24" s="339">
        <f>SUM(N20:N23)</f>
        <v>402688.78213999979</v>
      </c>
    </row>
    <row r="25" spans="1:14" ht="21" x14ac:dyDescent="0.4">
      <c r="A25" s="298"/>
      <c r="B25" s="298"/>
      <c r="C25" s="340" t="s">
        <v>123</v>
      </c>
      <c r="D25" s="298"/>
      <c r="E25" s="298"/>
      <c r="F25" s="298"/>
      <c r="G25" s="298"/>
      <c r="H25" s="298"/>
      <c r="I25" s="298"/>
      <c r="J25" s="341" t="s">
        <v>120</v>
      </c>
      <c r="K25" s="298"/>
      <c r="L25" s="298"/>
      <c r="M25" s="298"/>
      <c r="N25" s="341" t="s">
        <v>123</v>
      </c>
    </row>
    <row r="29" spans="1:14" ht="18" x14ac:dyDescent="0.35">
      <c r="B29" s="273" t="s">
        <v>113</v>
      </c>
      <c r="C29" s="273"/>
      <c r="D29" s="273"/>
      <c r="E29" s="274"/>
      <c r="F29" s="273" t="s">
        <v>114</v>
      </c>
      <c r="G29" s="273"/>
      <c r="H29" s="273"/>
      <c r="I29" s="273"/>
    </row>
    <row r="30" spans="1:14" ht="18" x14ac:dyDescent="0.35">
      <c r="B30" s="275">
        <v>2018</v>
      </c>
      <c r="C30" s="275"/>
      <c r="D30" s="275"/>
      <c r="E30" s="276"/>
      <c r="F30" s="275">
        <v>2018</v>
      </c>
      <c r="G30" s="275"/>
      <c r="H30" s="275"/>
      <c r="I30" s="275"/>
    </row>
    <row r="31" spans="1:14" ht="18" x14ac:dyDescent="0.35">
      <c r="B31" s="277" t="s">
        <v>110</v>
      </c>
      <c r="C31" s="278">
        <f>N21</f>
        <v>225740</v>
      </c>
      <c r="D31" s="277"/>
      <c r="E31" s="276"/>
      <c r="F31" s="279" t="s">
        <v>109</v>
      </c>
      <c r="G31" s="279"/>
      <c r="H31" s="280">
        <f>J21</f>
        <v>1306435</v>
      </c>
      <c r="I31" s="277"/>
    </row>
    <row r="32" spans="1:14" ht="18" x14ac:dyDescent="0.35">
      <c r="B32" s="281" t="s">
        <v>149</v>
      </c>
      <c r="C32" s="277"/>
      <c r="D32" s="278">
        <f>C31</f>
        <v>225740</v>
      </c>
      <c r="E32" s="274"/>
      <c r="F32" s="282" t="s">
        <v>111</v>
      </c>
      <c r="G32" s="282"/>
      <c r="H32" s="277"/>
      <c r="I32" s="280">
        <f>H31</f>
        <v>1306435</v>
      </c>
    </row>
    <row r="33" spans="2:9" ht="18" x14ac:dyDescent="0.35">
      <c r="B33" s="275">
        <v>2019</v>
      </c>
      <c r="C33" s="275"/>
      <c r="D33" s="275"/>
      <c r="E33" s="274"/>
      <c r="F33" s="275">
        <v>2019</v>
      </c>
      <c r="G33" s="275"/>
      <c r="H33" s="275"/>
      <c r="I33" s="275"/>
    </row>
    <row r="34" spans="2:9" ht="18" x14ac:dyDescent="0.35">
      <c r="B34" s="277" t="s">
        <v>110</v>
      </c>
      <c r="C34" s="278">
        <f>N22</f>
        <v>176948.78213999979</v>
      </c>
      <c r="D34" s="277"/>
      <c r="E34" s="274"/>
      <c r="F34" s="279" t="s">
        <v>109</v>
      </c>
      <c r="G34" s="279"/>
      <c r="H34" s="280">
        <f>J22</f>
        <v>1365417.92738</v>
      </c>
      <c r="I34" s="277"/>
    </row>
    <row r="35" spans="2:9" ht="18" x14ac:dyDescent="0.35">
      <c r="B35" s="281" t="s">
        <v>149</v>
      </c>
      <c r="C35" s="277"/>
      <c r="D35" s="278">
        <f>C34</f>
        <v>176948.78213999979</v>
      </c>
      <c r="E35" s="274"/>
      <c r="F35" s="283" t="s">
        <v>111</v>
      </c>
      <c r="G35" s="284"/>
      <c r="H35" s="277"/>
      <c r="I35" s="280">
        <f>H34</f>
        <v>1365417.92738</v>
      </c>
    </row>
    <row r="36" spans="2:9" ht="18" x14ac:dyDescent="0.35">
      <c r="B36" s="275">
        <v>2020</v>
      </c>
      <c r="C36" s="275"/>
      <c r="D36" s="275"/>
      <c r="E36" s="274"/>
      <c r="F36" s="275">
        <v>2020</v>
      </c>
      <c r="G36" s="275"/>
      <c r="H36" s="275"/>
      <c r="I36" s="275"/>
    </row>
    <row r="37" spans="2:9" ht="18" x14ac:dyDescent="0.35">
      <c r="B37" s="277" t="s">
        <v>110</v>
      </c>
      <c r="C37" s="278"/>
      <c r="D37" s="277"/>
      <c r="E37" s="274"/>
      <c r="F37" s="285" t="s">
        <v>109</v>
      </c>
      <c r="G37" s="285"/>
      <c r="H37" s="280">
        <f>L10</f>
        <v>1228876.1346419998</v>
      </c>
      <c r="I37" s="277"/>
    </row>
    <row r="38" spans="2:9" ht="18" x14ac:dyDescent="0.35">
      <c r="B38" s="281" t="s">
        <v>149</v>
      </c>
      <c r="C38" s="277"/>
      <c r="D38" s="278">
        <f>C37</f>
        <v>0</v>
      </c>
      <c r="E38" s="274"/>
      <c r="F38" s="286" t="s">
        <v>111</v>
      </c>
      <c r="G38" s="285"/>
      <c r="H38" s="277"/>
      <c r="I38" s="280">
        <f>H37</f>
        <v>1228876.1346419998</v>
      </c>
    </row>
    <row r="39" spans="2:9" ht="18" x14ac:dyDescent="0.35">
      <c r="B39" s="275">
        <v>2021</v>
      </c>
      <c r="C39" s="275"/>
      <c r="D39" s="275"/>
      <c r="E39" s="274"/>
      <c r="F39" s="275">
        <v>2021</v>
      </c>
      <c r="G39" s="275"/>
      <c r="H39" s="275"/>
      <c r="I39" s="275"/>
    </row>
    <row r="40" spans="2:9" ht="18" x14ac:dyDescent="0.35">
      <c r="B40" s="277" t="s">
        <v>110</v>
      </c>
      <c r="C40" s="278"/>
      <c r="D40" s="277"/>
      <c r="E40" s="274"/>
      <c r="F40" s="285" t="s">
        <v>109</v>
      </c>
      <c r="G40" s="285"/>
      <c r="H40" s="280">
        <f>L11</f>
        <v>1228876.1346419998</v>
      </c>
      <c r="I40" s="277"/>
    </row>
    <row r="41" spans="2:9" ht="18" x14ac:dyDescent="0.35">
      <c r="B41" s="281" t="s">
        <v>149</v>
      </c>
      <c r="C41" s="277"/>
      <c r="D41" s="278">
        <f>C40</f>
        <v>0</v>
      </c>
      <c r="E41" s="274"/>
      <c r="F41" s="282" t="s">
        <v>111</v>
      </c>
      <c r="G41" s="282"/>
      <c r="H41" s="277"/>
      <c r="I41" s="280">
        <f>H40</f>
        <v>1228876.1346419998</v>
      </c>
    </row>
    <row r="42" spans="2:9" ht="17.399999999999999" x14ac:dyDescent="0.3">
      <c r="B42" s="287"/>
      <c r="C42" s="287"/>
      <c r="D42" s="287"/>
      <c r="E42" s="287"/>
      <c r="F42" s="287"/>
      <c r="G42" s="287"/>
      <c r="H42" s="287"/>
      <c r="I42" s="287"/>
    </row>
    <row r="43" spans="2:9" ht="17.399999999999999" x14ac:dyDescent="0.3">
      <c r="B43" s="287"/>
      <c r="C43" s="287"/>
      <c r="D43" s="287"/>
      <c r="E43" s="287"/>
      <c r="F43" s="350">
        <v>44561</v>
      </c>
      <c r="G43" s="287"/>
      <c r="H43" s="287"/>
      <c r="I43" s="287"/>
    </row>
    <row r="44" spans="2:9" ht="17.399999999999999" x14ac:dyDescent="0.3">
      <c r="B44" s="287"/>
      <c r="C44" s="287"/>
      <c r="D44" s="287"/>
      <c r="E44" s="287"/>
      <c r="F44" s="288" t="s">
        <v>110</v>
      </c>
      <c r="G44" s="288"/>
      <c r="H44" s="288"/>
      <c r="I44" s="351">
        <f>C20+N21+N22</f>
        <v>5402688.7821399998</v>
      </c>
    </row>
    <row r="45" spans="2:9" ht="17.399999999999999" x14ac:dyDescent="0.3">
      <c r="B45" s="287"/>
      <c r="C45" s="287"/>
      <c r="D45" s="287"/>
      <c r="E45" s="287"/>
      <c r="F45" s="288" t="s">
        <v>147</v>
      </c>
      <c r="G45" s="288"/>
      <c r="H45" s="288"/>
      <c r="I45" s="351">
        <f>M11</f>
        <v>5129605.1966639999</v>
      </c>
    </row>
    <row r="46" spans="2:9" ht="17.399999999999999" x14ac:dyDescent="0.3">
      <c r="B46" s="287"/>
      <c r="C46" s="287"/>
      <c r="D46" s="287"/>
      <c r="E46" s="287"/>
      <c r="F46" s="291" t="s">
        <v>150</v>
      </c>
      <c r="G46" s="292"/>
      <c r="H46" s="288"/>
      <c r="I46" s="351">
        <f>I44-I45</f>
        <v>273083.58547599986</v>
      </c>
    </row>
    <row r="47" spans="2:9" ht="17.399999999999999" x14ac:dyDescent="0.3">
      <c r="B47" s="287"/>
      <c r="C47" s="287"/>
      <c r="D47" s="287"/>
      <c r="E47" s="287"/>
      <c r="F47" s="287"/>
      <c r="G47" s="287"/>
      <c r="H47" s="287"/>
      <c r="I47" s="287"/>
    </row>
  </sheetData>
  <mergeCells count="28">
    <mergeCell ref="B39:D39"/>
    <mergeCell ref="F39:I39"/>
    <mergeCell ref="F41:G41"/>
    <mergeCell ref="F46:G46"/>
    <mergeCell ref="B33:D33"/>
    <mergeCell ref="F33:I33"/>
    <mergeCell ref="F34:G34"/>
    <mergeCell ref="F35:G35"/>
    <mergeCell ref="B36:D36"/>
    <mergeCell ref="F36:I36"/>
    <mergeCell ref="B29:D29"/>
    <mergeCell ref="F29:I29"/>
    <mergeCell ref="B30:D30"/>
    <mergeCell ref="F30:I30"/>
    <mergeCell ref="F31:G31"/>
    <mergeCell ref="F32:G32"/>
    <mergeCell ref="B17:B18"/>
    <mergeCell ref="C17:C18"/>
    <mergeCell ref="D17:D18"/>
    <mergeCell ref="E17:E18"/>
    <mergeCell ref="F17:L17"/>
    <mergeCell ref="B1:N1"/>
    <mergeCell ref="B2:N2"/>
    <mergeCell ref="B4:E4"/>
    <mergeCell ref="F4:N4"/>
    <mergeCell ref="G5:G6"/>
    <mergeCell ref="M5:M6"/>
    <mergeCell ref="N5:N6"/>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0095B-5EC0-4C32-9AE2-33CF8EF46962}">
  <dimension ref="A4:P74"/>
  <sheetViews>
    <sheetView showGridLines="0" topLeftCell="A4" zoomScale="80" zoomScaleNormal="80" workbookViewId="0">
      <pane xSplit="1" ySplit="5" topLeftCell="B54" activePane="bottomRight" state="frozen"/>
      <selection activeCell="A4" sqref="A4"/>
      <selection pane="topRight" activeCell="B4" sqref="B4"/>
      <selection pane="bottomLeft" activeCell="A9" sqref="A9"/>
      <selection pane="bottomRight" activeCell="E74" sqref="E74"/>
    </sheetView>
  </sheetViews>
  <sheetFormatPr baseColWidth="10" defaultRowHeight="13.2" x14ac:dyDescent="0.25"/>
  <cols>
    <col min="1" max="1" width="5.88671875" customWidth="1"/>
    <col min="2" max="2" width="26.109375" customWidth="1"/>
    <col min="3" max="3" width="16.5546875" bestFit="1" customWidth="1"/>
    <col min="4" max="4" width="15.33203125" customWidth="1"/>
    <col min="5" max="5" width="16.44140625" customWidth="1"/>
    <col min="6" max="6" width="11.88671875" bestFit="1" customWidth="1"/>
    <col min="7" max="7" width="32.6640625" customWidth="1"/>
    <col min="8" max="8" width="15.88671875" customWidth="1"/>
    <col min="9" max="9" width="13.88671875" customWidth="1"/>
    <col min="10" max="11" width="17.88671875" bestFit="1" customWidth="1"/>
    <col min="12" max="12" width="16.77734375" customWidth="1"/>
    <col min="13" max="14" width="16.6640625" bestFit="1" customWidth="1"/>
    <col min="15" max="15" width="17.88671875" bestFit="1" customWidth="1"/>
  </cols>
  <sheetData>
    <row r="4" spans="1:15" x14ac:dyDescent="0.25">
      <c r="B4" s="142" t="s">
        <v>20</v>
      </c>
      <c r="C4" s="143"/>
      <c r="D4" s="143"/>
      <c r="E4" s="144"/>
      <c r="F4" s="145" t="s">
        <v>12</v>
      </c>
      <c r="G4" s="145"/>
      <c r="H4" s="145"/>
      <c r="I4" s="145"/>
      <c r="J4" s="145"/>
      <c r="K4" s="145"/>
      <c r="L4" s="145"/>
      <c r="M4" s="145"/>
      <c r="N4" s="145"/>
      <c r="O4" s="145"/>
    </row>
    <row r="5" spans="1:15" ht="30.6" x14ac:dyDescent="0.25">
      <c r="B5" s="92"/>
      <c r="C5" s="93"/>
      <c r="D5" s="93"/>
      <c r="E5" s="94"/>
      <c r="F5" s="95"/>
      <c r="G5" s="146" t="s">
        <v>65</v>
      </c>
      <c r="H5" s="95"/>
      <c r="I5" s="95"/>
      <c r="J5" s="95"/>
      <c r="K5" s="96" t="s">
        <v>81</v>
      </c>
      <c r="L5" s="95"/>
      <c r="M5" s="95"/>
      <c r="N5" s="148" t="s">
        <v>83</v>
      </c>
      <c r="O5" s="150" t="s">
        <v>86</v>
      </c>
    </row>
    <row r="6" spans="1:15" ht="31.2" x14ac:dyDescent="0.25">
      <c r="B6" s="92"/>
      <c r="C6" s="93"/>
      <c r="D6" s="93"/>
      <c r="E6" s="94"/>
      <c r="F6" s="95"/>
      <c r="G6" s="147"/>
      <c r="H6" s="95"/>
      <c r="I6" s="95"/>
      <c r="J6" s="95"/>
      <c r="K6" s="97" t="s">
        <v>80</v>
      </c>
      <c r="L6" s="96" t="s">
        <v>82</v>
      </c>
      <c r="M6" s="88" t="s">
        <v>84</v>
      </c>
      <c r="N6" s="149"/>
      <c r="O6" s="151"/>
    </row>
    <row r="7" spans="1:15" x14ac:dyDescent="0.25">
      <c r="B7" s="42">
        <v>1</v>
      </c>
      <c r="C7" s="42">
        <v>2</v>
      </c>
      <c r="D7" s="42">
        <v>3</v>
      </c>
      <c r="E7" s="42">
        <v>4</v>
      </c>
      <c r="F7" s="43">
        <v>5</v>
      </c>
      <c r="G7" s="43">
        <v>6</v>
      </c>
      <c r="H7" s="43">
        <v>7</v>
      </c>
      <c r="I7" s="43">
        <v>8</v>
      </c>
      <c r="J7" s="43">
        <v>9</v>
      </c>
      <c r="K7" s="43">
        <v>10</v>
      </c>
      <c r="L7" s="43">
        <v>11</v>
      </c>
      <c r="M7" s="43" t="s">
        <v>85</v>
      </c>
      <c r="N7" s="43">
        <v>12</v>
      </c>
      <c r="O7" s="43">
        <v>13</v>
      </c>
    </row>
    <row r="8" spans="1:15" ht="83.4" customHeight="1" x14ac:dyDescent="0.25">
      <c r="A8">
        <v>2020</v>
      </c>
      <c r="B8" s="65" t="s">
        <v>16</v>
      </c>
      <c r="C8" s="65" t="s">
        <v>17</v>
      </c>
      <c r="D8" s="65" t="s">
        <v>18</v>
      </c>
      <c r="E8" s="65" t="s">
        <v>19</v>
      </c>
      <c r="F8" s="66" t="s">
        <v>21</v>
      </c>
      <c r="G8" s="66" t="s">
        <v>22</v>
      </c>
      <c r="H8" s="66" t="s">
        <v>23</v>
      </c>
      <c r="I8" s="66" t="s">
        <v>24</v>
      </c>
      <c r="J8" s="66" t="s">
        <v>25</v>
      </c>
      <c r="K8" s="89" t="s">
        <v>39</v>
      </c>
      <c r="L8" s="66" t="s">
        <v>37</v>
      </c>
      <c r="M8" s="67" t="s">
        <v>62</v>
      </c>
      <c r="N8" s="66" t="s">
        <v>26</v>
      </c>
      <c r="O8" s="66" t="s">
        <v>27</v>
      </c>
    </row>
    <row r="9" spans="1:15" ht="15.6" x14ac:dyDescent="0.3">
      <c r="B9" s="50" t="s">
        <v>90</v>
      </c>
      <c r="C9" s="51"/>
      <c r="D9" s="51"/>
      <c r="E9" s="51"/>
      <c r="F9" s="52"/>
      <c r="G9" s="52"/>
      <c r="H9" s="51"/>
      <c r="I9" s="51"/>
      <c r="J9" s="51"/>
      <c r="K9" s="51"/>
      <c r="L9" s="51"/>
      <c r="M9" s="51"/>
      <c r="N9" s="51"/>
      <c r="O9" s="51"/>
    </row>
    <row r="10" spans="1:15" ht="18" x14ac:dyDescent="0.35">
      <c r="A10" s="227">
        <v>2020</v>
      </c>
      <c r="B10" s="352" t="s">
        <v>155</v>
      </c>
      <c r="C10" s="353">
        <v>8000000</v>
      </c>
      <c r="D10" s="354">
        <v>44107</v>
      </c>
      <c r="E10" s="355">
        <v>1</v>
      </c>
      <c r="F10" s="356">
        <v>0.1</v>
      </c>
      <c r="G10" s="357">
        <f>J10*F10</f>
        <v>0</v>
      </c>
      <c r="H10" s="358">
        <v>5</v>
      </c>
      <c r="I10" s="358">
        <v>5</v>
      </c>
      <c r="J10" s="359"/>
      <c r="K10" s="360">
        <f>(J10-G10)*E10</f>
        <v>0</v>
      </c>
      <c r="L10" s="361">
        <f>K10/(I10+1)</f>
        <v>0</v>
      </c>
      <c r="M10" s="353"/>
      <c r="N10" s="362">
        <f>L10+M10</f>
        <v>0</v>
      </c>
      <c r="O10" s="362">
        <f>C10</f>
        <v>8000000</v>
      </c>
    </row>
    <row r="11" spans="1:15" ht="18" x14ac:dyDescent="0.35">
      <c r="A11" s="227"/>
      <c r="B11" s="352" t="s">
        <v>156</v>
      </c>
      <c r="C11" s="353">
        <v>15000000</v>
      </c>
      <c r="D11" s="354">
        <v>44196</v>
      </c>
      <c r="E11" s="355">
        <v>1</v>
      </c>
      <c r="F11" s="356">
        <v>0.1</v>
      </c>
      <c r="G11" s="357">
        <f t="shared" ref="G11:G12" si="0">J11*F11</f>
        <v>0</v>
      </c>
      <c r="H11" s="358">
        <v>5</v>
      </c>
      <c r="I11" s="358">
        <v>5</v>
      </c>
      <c r="J11" s="359"/>
      <c r="K11" s="360">
        <f>(J11-G11)*E11</f>
        <v>0</v>
      </c>
      <c r="L11" s="361">
        <f>K11/(I11+1)</f>
        <v>0</v>
      </c>
      <c r="M11" s="353"/>
      <c r="N11" s="362">
        <f>L11+M11</f>
        <v>0</v>
      </c>
      <c r="O11" s="362">
        <f t="shared" ref="O11:O12" si="1">C11</f>
        <v>15000000</v>
      </c>
    </row>
    <row r="12" spans="1:15" ht="18" x14ac:dyDescent="0.35">
      <c r="A12" s="227"/>
      <c r="B12" s="352" t="s">
        <v>157</v>
      </c>
      <c r="C12" s="353">
        <v>7000000</v>
      </c>
      <c r="D12" s="354">
        <v>43862</v>
      </c>
      <c r="E12" s="355">
        <v>1</v>
      </c>
      <c r="F12" s="356">
        <v>0.1</v>
      </c>
      <c r="G12" s="357">
        <f t="shared" si="0"/>
        <v>0</v>
      </c>
      <c r="H12" s="358">
        <v>5</v>
      </c>
      <c r="I12" s="358">
        <v>5</v>
      </c>
      <c r="J12" s="359"/>
      <c r="K12" s="360">
        <f>(J12-G12)*E12</f>
        <v>0</v>
      </c>
      <c r="L12" s="361">
        <f>K12/(I12+1)</f>
        <v>0</v>
      </c>
      <c r="M12" s="353"/>
      <c r="N12" s="362">
        <f>L12+M12</f>
        <v>0</v>
      </c>
      <c r="O12" s="362">
        <f t="shared" si="1"/>
        <v>7000000</v>
      </c>
    </row>
    <row r="13" spans="1:15" ht="18" x14ac:dyDescent="0.35">
      <c r="B13" s="363" t="s">
        <v>154</v>
      </c>
      <c r="C13" s="364">
        <f>SUBTOTAL(9,C10:C12)</f>
        <v>30000000</v>
      </c>
      <c r="D13" s="365"/>
      <c r="E13" s="365"/>
      <c r="F13" s="366"/>
      <c r="G13" s="367">
        <f>SUM(G10:G12)</f>
        <v>0</v>
      </c>
      <c r="H13" s="365"/>
      <c r="I13" s="365"/>
      <c r="J13" s="368">
        <f t="shared" ref="J13:O13" si="2">SUM(J10:J12)</f>
        <v>0</v>
      </c>
      <c r="K13" s="368">
        <f t="shared" si="2"/>
        <v>0</v>
      </c>
      <c r="L13" s="368">
        <f t="shared" si="2"/>
        <v>0</v>
      </c>
      <c r="M13" s="368">
        <f t="shared" si="2"/>
        <v>0</v>
      </c>
      <c r="N13" s="368">
        <f t="shared" si="2"/>
        <v>0</v>
      </c>
      <c r="O13" s="368">
        <f>SUM(O10:O12)</f>
        <v>30000000</v>
      </c>
    </row>
    <row r="14" spans="1:15" ht="17.399999999999999" x14ac:dyDescent="0.3">
      <c r="B14" s="369"/>
      <c r="C14" s="370"/>
      <c r="D14" s="371"/>
      <c r="E14" s="370"/>
      <c r="F14" s="372"/>
      <c r="G14" s="372"/>
      <c r="H14" s="372"/>
      <c r="I14" s="287"/>
      <c r="J14" s="287"/>
      <c r="K14" s="287"/>
      <c r="L14" s="287"/>
      <c r="M14" s="287"/>
      <c r="N14" s="287"/>
      <c r="O14" s="287"/>
    </row>
    <row r="15" spans="1:15" ht="17.399999999999999" x14ac:dyDescent="0.3">
      <c r="B15" s="287"/>
      <c r="C15" s="287"/>
      <c r="D15" s="287"/>
      <c r="E15" s="287"/>
      <c r="F15" s="287"/>
      <c r="G15" s="287"/>
      <c r="H15" s="287"/>
      <c r="I15" s="287"/>
      <c r="J15" s="287"/>
      <c r="K15" s="287"/>
      <c r="L15" s="287"/>
      <c r="M15" s="287"/>
      <c r="N15" s="287"/>
      <c r="O15" s="287"/>
    </row>
    <row r="16" spans="1:15" ht="30" customHeight="1" x14ac:dyDescent="0.35">
      <c r="A16">
        <v>2021</v>
      </c>
      <c r="B16" s="293" t="s">
        <v>90</v>
      </c>
      <c r="C16" s="274"/>
      <c r="D16" s="274"/>
      <c r="E16" s="274"/>
      <c r="F16" s="294"/>
      <c r="G16" s="373" t="s">
        <v>92</v>
      </c>
      <c r="H16" s="294"/>
      <c r="I16" s="294"/>
      <c r="J16" s="373" t="s">
        <v>93</v>
      </c>
      <c r="K16" s="294"/>
      <c r="L16" s="294"/>
      <c r="M16" s="373" t="s">
        <v>94</v>
      </c>
      <c r="N16" s="274"/>
      <c r="O16" s="274"/>
    </row>
    <row r="17" spans="1:16" ht="18" x14ac:dyDescent="0.35">
      <c r="B17" s="352" t="s">
        <v>155</v>
      </c>
      <c r="C17" s="353">
        <v>8000000</v>
      </c>
      <c r="D17" s="354">
        <v>44107</v>
      </c>
      <c r="E17" s="355">
        <v>1</v>
      </c>
      <c r="F17" s="356">
        <v>0.1</v>
      </c>
      <c r="G17" s="374">
        <f>J17*F17</f>
        <v>800000</v>
      </c>
      <c r="H17" s="358">
        <v>5</v>
      </c>
      <c r="I17" s="358">
        <v>4</v>
      </c>
      <c r="J17" s="359">
        <v>8000000</v>
      </c>
      <c r="K17" s="360">
        <f>(J17-G17)*E17</f>
        <v>7200000</v>
      </c>
      <c r="L17" s="361">
        <f>K17/(I17+1)</f>
        <v>1440000</v>
      </c>
      <c r="M17" s="353"/>
      <c r="N17" s="362">
        <f>L17</f>
        <v>1440000</v>
      </c>
      <c r="O17" s="362">
        <f>K17+G17-L17</f>
        <v>6560000</v>
      </c>
    </row>
    <row r="18" spans="1:16" ht="18" x14ac:dyDescent="0.35">
      <c r="B18" s="352" t="s">
        <v>156</v>
      </c>
      <c r="C18" s="353">
        <v>15000000</v>
      </c>
      <c r="D18" s="354">
        <v>44196</v>
      </c>
      <c r="E18" s="355">
        <v>1</v>
      </c>
      <c r="F18" s="356">
        <v>0.1</v>
      </c>
      <c r="G18" s="374">
        <f t="shared" ref="G18:G19" si="3">J18*F18</f>
        <v>1500000</v>
      </c>
      <c r="H18" s="358">
        <v>5</v>
      </c>
      <c r="I18" s="358">
        <v>4</v>
      </c>
      <c r="J18" s="359">
        <v>15000000</v>
      </c>
      <c r="K18" s="360">
        <f t="shared" ref="K18:K19" si="4">(J18-G18)*E18</f>
        <v>13500000</v>
      </c>
      <c r="L18" s="361">
        <f t="shared" ref="L18:L19" si="5">K18/(I18+1)</f>
        <v>2700000</v>
      </c>
      <c r="M18" s="353"/>
      <c r="N18" s="362">
        <f t="shared" ref="N18:N19" si="6">L18</f>
        <v>2700000</v>
      </c>
      <c r="O18" s="362">
        <f t="shared" ref="O18:O19" si="7">K18+G18-L18</f>
        <v>12300000</v>
      </c>
    </row>
    <row r="19" spans="1:16" ht="18" x14ac:dyDescent="0.35">
      <c r="B19" s="352" t="s">
        <v>157</v>
      </c>
      <c r="C19" s="353">
        <v>7000000</v>
      </c>
      <c r="D19" s="354">
        <v>43862</v>
      </c>
      <c r="E19" s="355">
        <v>1</v>
      </c>
      <c r="F19" s="356">
        <v>0.1</v>
      </c>
      <c r="G19" s="374">
        <f t="shared" si="3"/>
        <v>700000</v>
      </c>
      <c r="H19" s="358">
        <v>5</v>
      </c>
      <c r="I19" s="358">
        <v>4</v>
      </c>
      <c r="J19" s="359">
        <v>7000000</v>
      </c>
      <c r="K19" s="360">
        <f t="shared" si="4"/>
        <v>6300000</v>
      </c>
      <c r="L19" s="361">
        <f t="shared" si="5"/>
        <v>1260000</v>
      </c>
      <c r="M19" s="353"/>
      <c r="N19" s="362">
        <f t="shared" si="6"/>
        <v>1260000</v>
      </c>
      <c r="O19" s="362">
        <f t="shared" si="7"/>
        <v>5740000</v>
      </c>
    </row>
    <row r="20" spans="1:16" ht="18" x14ac:dyDescent="0.35">
      <c r="B20" s="363" t="s">
        <v>154</v>
      </c>
      <c r="C20" s="364">
        <f>SUBTOTAL(9,C17:C19)</f>
        <v>30000000</v>
      </c>
      <c r="D20" s="365"/>
      <c r="E20" s="365"/>
      <c r="F20" s="366"/>
      <c r="G20" s="374">
        <f>SUM(G17:G19)</f>
        <v>3000000</v>
      </c>
      <c r="H20" s="365"/>
      <c r="I20" s="365"/>
      <c r="J20" s="368">
        <f t="shared" ref="J20:O20" si="8">SUM(J17:J19)</f>
        <v>30000000</v>
      </c>
      <c r="K20" s="368">
        <f t="shared" si="8"/>
        <v>27000000</v>
      </c>
      <c r="L20" s="368">
        <f t="shared" si="8"/>
        <v>5400000</v>
      </c>
      <c r="M20" s="368">
        <f t="shared" si="8"/>
        <v>0</v>
      </c>
      <c r="N20" s="368">
        <f t="shared" si="8"/>
        <v>5400000</v>
      </c>
      <c r="O20" s="368">
        <f>SUM(O17:O19)</f>
        <v>24600000</v>
      </c>
    </row>
    <row r="21" spans="1:16" ht="17.399999999999999" x14ac:dyDescent="0.3">
      <c r="B21" s="287"/>
      <c r="C21" s="287"/>
      <c r="D21" s="287"/>
      <c r="E21" s="287"/>
      <c r="F21" s="287"/>
      <c r="G21" s="287"/>
      <c r="H21" s="287"/>
      <c r="I21" s="287"/>
      <c r="J21" s="287"/>
      <c r="K21" s="287"/>
      <c r="L21" s="287"/>
      <c r="M21" s="287"/>
      <c r="N21" s="287"/>
      <c r="O21" s="287"/>
    </row>
    <row r="22" spans="1:16" ht="17.399999999999999" x14ac:dyDescent="0.3">
      <c r="B22" s="287"/>
      <c r="C22" s="287"/>
      <c r="D22" s="287"/>
      <c r="E22" s="287"/>
      <c r="F22" s="287"/>
      <c r="G22" s="287"/>
      <c r="H22" s="287"/>
      <c r="I22" s="287"/>
      <c r="J22" s="287"/>
      <c r="K22" s="287"/>
      <c r="L22" s="287"/>
      <c r="M22" s="287"/>
      <c r="N22" s="287"/>
      <c r="O22" s="287"/>
    </row>
    <row r="23" spans="1:16" ht="90" x14ac:dyDescent="0.35">
      <c r="A23">
        <v>2022</v>
      </c>
      <c r="B23" s="287"/>
      <c r="C23" s="274"/>
      <c r="D23" s="274"/>
      <c r="E23" s="274"/>
      <c r="F23" s="294"/>
      <c r="G23" s="373" t="s">
        <v>92</v>
      </c>
      <c r="H23" s="294"/>
      <c r="I23" s="294"/>
      <c r="J23" s="373" t="s">
        <v>93</v>
      </c>
      <c r="K23" s="294"/>
      <c r="L23" s="294"/>
      <c r="M23" s="373" t="s">
        <v>94</v>
      </c>
      <c r="N23" s="274"/>
      <c r="O23" s="274"/>
      <c r="P23" t="s">
        <v>158</v>
      </c>
    </row>
    <row r="24" spans="1:16" ht="18" x14ac:dyDescent="0.35">
      <c r="B24" s="352" t="s">
        <v>155</v>
      </c>
      <c r="C24" s="353">
        <v>8000000</v>
      </c>
      <c r="D24" s="354">
        <v>44107</v>
      </c>
      <c r="E24" s="355">
        <v>1.25</v>
      </c>
      <c r="F24" s="356">
        <v>0.1</v>
      </c>
      <c r="G24" s="374">
        <v>800000</v>
      </c>
      <c r="H24" s="358">
        <v>5</v>
      </c>
      <c r="I24" s="358">
        <v>3</v>
      </c>
      <c r="J24" s="359">
        <v>6560000</v>
      </c>
      <c r="K24" s="360">
        <f>(J24-G24)*E24</f>
        <v>7200000</v>
      </c>
      <c r="L24" s="361">
        <f>K24/(I24+1)</f>
        <v>1800000</v>
      </c>
      <c r="M24" s="353">
        <v>1440000</v>
      </c>
      <c r="N24" s="362">
        <f>M24+L24</f>
        <v>3240000</v>
      </c>
      <c r="O24" s="377">
        <f>K24+G24-L24</f>
        <v>6200000</v>
      </c>
      <c r="P24" s="379">
        <f>K24+G24-J24</f>
        <v>1440000</v>
      </c>
    </row>
    <row r="25" spans="1:16" ht="18" x14ac:dyDescent="0.35">
      <c r="B25" s="352" t="s">
        <v>156</v>
      </c>
      <c r="C25" s="353">
        <v>15000000</v>
      </c>
      <c r="D25" s="354">
        <v>44196</v>
      </c>
      <c r="E25" s="355">
        <v>1.25</v>
      </c>
      <c r="F25" s="356">
        <v>0.1</v>
      </c>
      <c r="G25" s="374">
        <v>1500000</v>
      </c>
      <c r="H25" s="358">
        <v>5</v>
      </c>
      <c r="I25" s="358">
        <v>3</v>
      </c>
      <c r="J25" s="359">
        <v>12300000</v>
      </c>
      <c r="K25" s="360">
        <f t="shared" ref="K25:K26" si="9">(J25-G25)*E25</f>
        <v>13500000</v>
      </c>
      <c r="L25" s="361">
        <f t="shared" ref="L25:L26" si="10">K25/(I25+1)</f>
        <v>3375000</v>
      </c>
      <c r="M25" s="353">
        <v>2700000</v>
      </c>
      <c r="N25" s="362">
        <f t="shared" ref="N25:N26" si="11">M25+L25</f>
        <v>6075000</v>
      </c>
      <c r="O25" s="377">
        <f t="shared" ref="O25:O26" si="12">K25+G25-L25</f>
        <v>11625000</v>
      </c>
      <c r="P25" s="379">
        <f t="shared" ref="P25:P26" si="13">K25+G25-J25</f>
        <v>2700000</v>
      </c>
    </row>
    <row r="26" spans="1:16" ht="18" x14ac:dyDescent="0.35">
      <c r="B26" s="352" t="s">
        <v>157</v>
      </c>
      <c r="C26" s="353">
        <v>7000000</v>
      </c>
      <c r="D26" s="354">
        <v>43862</v>
      </c>
      <c r="E26" s="355">
        <v>1.25</v>
      </c>
      <c r="F26" s="356">
        <v>0.1</v>
      </c>
      <c r="G26" s="374">
        <v>700000</v>
      </c>
      <c r="H26" s="358">
        <v>5</v>
      </c>
      <c r="I26" s="358">
        <v>3</v>
      </c>
      <c r="J26" s="359">
        <v>5740000</v>
      </c>
      <c r="K26" s="360">
        <f t="shared" si="9"/>
        <v>6300000</v>
      </c>
      <c r="L26" s="361">
        <f t="shared" si="10"/>
        <v>1575000</v>
      </c>
      <c r="M26" s="353">
        <v>1260000</v>
      </c>
      <c r="N26" s="362">
        <f t="shared" si="11"/>
        <v>2835000</v>
      </c>
      <c r="O26" s="377">
        <f t="shared" si="12"/>
        <v>5425000</v>
      </c>
      <c r="P26" s="379">
        <f t="shared" si="13"/>
        <v>1260000</v>
      </c>
    </row>
    <row r="27" spans="1:16" ht="18" x14ac:dyDescent="0.35">
      <c r="B27" s="363" t="s">
        <v>154</v>
      </c>
      <c r="C27" s="364">
        <f>SUBTOTAL(9,C24:C26)</f>
        <v>30000000</v>
      </c>
      <c r="D27" s="365"/>
      <c r="E27" s="365"/>
      <c r="F27" s="366"/>
      <c r="G27" s="374">
        <f>SUM(G24:G26)</f>
        <v>3000000</v>
      </c>
      <c r="H27" s="365"/>
      <c r="I27" s="365"/>
      <c r="J27" s="368">
        <f t="shared" ref="J27:O27" si="14">SUM(J24:J26)</f>
        <v>24600000</v>
      </c>
      <c r="K27" s="368">
        <f t="shared" si="14"/>
        <v>27000000</v>
      </c>
      <c r="L27" s="368">
        <f t="shared" si="14"/>
        <v>6750000</v>
      </c>
      <c r="M27" s="368">
        <f t="shared" si="14"/>
        <v>5400000</v>
      </c>
      <c r="N27" s="368">
        <f>SUM(N24:N26)</f>
        <v>12150000</v>
      </c>
      <c r="O27" s="378">
        <f>SUM(O24:O26)</f>
        <v>23250000</v>
      </c>
      <c r="P27" s="379">
        <f>SUM(P24:P26)</f>
        <v>5400000</v>
      </c>
    </row>
    <row r="28" spans="1:16" ht="17.399999999999999" x14ac:dyDescent="0.3">
      <c r="B28" s="287"/>
      <c r="C28" s="287"/>
      <c r="D28" s="287"/>
      <c r="E28" s="287"/>
      <c r="F28" s="287"/>
      <c r="G28" s="287"/>
      <c r="H28" s="287"/>
      <c r="I28" s="287"/>
      <c r="J28" s="287"/>
      <c r="K28" s="287"/>
      <c r="L28" s="287"/>
      <c r="M28" s="287"/>
      <c r="N28" s="287"/>
      <c r="O28" s="287"/>
    </row>
    <row r="29" spans="1:16" ht="17.399999999999999" x14ac:dyDescent="0.3">
      <c r="B29" s="287"/>
      <c r="C29" s="287"/>
      <c r="D29" s="287"/>
      <c r="E29" s="287"/>
      <c r="F29" s="287"/>
      <c r="G29" s="287"/>
      <c r="H29" s="287"/>
      <c r="I29" s="287"/>
      <c r="J29" s="287"/>
      <c r="K29" s="287"/>
      <c r="L29" s="287"/>
      <c r="M29" s="287"/>
      <c r="N29" s="287"/>
      <c r="O29" s="287"/>
    </row>
    <row r="30" spans="1:16" ht="90" x14ac:dyDescent="0.35">
      <c r="A30">
        <v>2023</v>
      </c>
      <c r="B30" s="287"/>
      <c r="C30" s="274"/>
      <c r="D30" s="274"/>
      <c r="E30" s="274"/>
      <c r="F30" s="294"/>
      <c r="G30" s="373" t="s">
        <v>92</v>
      </c>
      <c r="H30" s="294"/>
      <c r="I30" s="294"/>
      <c r="J30" s="373" t="s">
        <v>93</v>
      </c>
      <c r="K30" s="294"/>
      <c r="L30" s="294"/>
      <c r="M30" s="373" t="s">
        <v>94</v>
      </c>
      <c r="N30" s="274"/>
      <c r="O30" s="274"/>
    </row>
    <row r="31" spans="1:16" ht="18" x14ac:dyDescent="0.35">
      <c r="B31" s="352" t="s">
        <v>155</v>
      </c>
      <c r="C31" s="353">
        <v>8000000</v>
      </c>
      <c r="D31" s="354">
        <v>44107</v>
      </c>
      <c r="E31" s="355">
        <v>1</v>
      </c>
      <c r="F31" s="356">
        <v>0.1</v>
      </c>
      <c r="G31" s="374">
        <v>800000</v>
      </c>
      <c r="H31" s="358">
        <v>5</v>
      </c>
      <c r="I31" s="358">
        <v>2</v>
      </c>
      <c r="J31" s="359">
        <v>6200000</v>
      </c>
      <c r="K31" s="360">
        <f>(J31-G31)*E31</f>
        <v>5400000</v>
      </c>
      <c r="L31" s="361">
        <f>K31/(I31+1)</f>
        <v>1800000</v>
      </c>
      <c r="M31" s="353">
        <v>3240000</v>
      </c>
      <c r="N31" s="362">
        <f>M31+L31</f>
        <v>5040000</v>
      </c>
      <c r="O31" s="362">
        <f>K31+G31-L31</f>
        <v>4400000</v>
      </c>
    </row>
    <row r="32" spans="1:16" ht="18" x14ac:dyDescent="0.35">
      <c r="B32" s="352" t="s">
        <v>156</v>
      </c>
      <c r="C32" s="353">
        <v>15000000</v>
      </c>
      <c r="D32" s="354">
        <v>44196</v>
      </c>
      <c r="E32" s="355">
        <v>1</v>
      </c>
      <c r="F32" s="356">
        <v>0.1</v>
      </c>
      <c r="G32" s="374">
        <v>1500000</v>
      </c>
      <c r="H32" s="358">
        <v>5</v>
      </c>
      <c r="I32" s="358">
        <v>2</v>
      </c>
      <c r="J32" s="359">
        <v>11625000</v>
      </c>
      <c r="K32" s="360">
        <f t="shared" ref="K32:K33" si="15">(J32-G32)*E32</f>
        <v>10125000</v>
      </c>
      <c r="L32" s="361">
        <f t="shared" ref="L32:L33" si="16">K32/(I32+1)</f>
        <v>3375000</v>
      </c>
      <c r="M32" s="353">
        <v>6075000</v>
      </c>
      <c r="N32" s="362">
        <f t="shared" ref="N32:N33" si="17">M32+L32</f>
        <v>9450000</v>
      </c>
      <c r="O32" s="362">
        <f t="shared" ref="O32:O33" si="18">K32+G32-L32</f>
        <v>8250000</v>
      </c>
    </row>
    <row r="33" spans="1:15" ht="18" x14ac:dyDescent="0.35">
      <c r="B33" s="352" t="s">
        <v>157</v>
      </c>
      <c r="C33" s="353">
        <v>7000000</v>
      </c>
      <c r="D33" s="354">
        <v>43862</v>
      </c>
      <c r="E33" s="355">
        <v>1</v>
      </c>
      <c r="F33" s="356">
        <v>0.1</v>
      </c>
      <c r="G33" s="374">
        <v>700000</v>
      </c>
      <c r="H33" s="358">
        <v>5</v>
      </c>
      <c r="I33" s="358">
        <v>2</v>
      </c>
      <c r="J33" s="359">
        <v>5425000</v>
      </c>
      <c r="K33" s="360">
        <f t="shared" si="15"/>
        <v>4725000</v>
      </c>
      <c r="L33" s="361">
        <f t="shared" si="16"/>
        <v>1575000</v>
      </c>
      <c r="M33" s="353">
        <v>2835000</v>
      </c>
      <c r="N33" s="362">
        <f t="shared" si="17"/>
        <v>4410000</v>
      </c>
      <c r="O33" s="362">
        <f t="shared" si="18"/>
        <v>3850000</v>
      </c>
    </row>
    <row r="34" spans="1:15" ht="18" x14ac:dyDescent="0.35">
      <c r="B34" s="363" t="s">
        <v>154</v>
      </c>
      <c r="C34" s="364">
        <f>SUBTOTAL(9,C31:C33)</f>
        <v>30000000</v>
      </c>
      <c r="D34" s="365"/>
      <c r="E34" s="365"/>
      <c r="F34" s="366"/>
      <c r="G34" s="374">
        <f>SUM(G31:G33)</f>
        <v>3000000</v>
      </c>
      <c r="H34" s="365"/>
      <c r="I34" s="365"/>
      <c r="J34" s="368">
        <f>SUM(J31:J33)</f>
        <v>23250000</v>
      </c>
      <c r="K34" s="368">
        <f>SUM(K31:K33)</f>
        <v>20250000</v>
      </c>
      <c r="L34" s="368">
        <f>SUM(L31:L33)</f>
        <v>6750000</v>
      </c>
      <c r="M34" s="368">
        <f>SUM(M31:M33)</f>
        <v>12150000</v>
      </c>
      <c r="N34" s="368">
        <f>SUM(N31:N33)</f>
        <v>18900000</v>
      </c>
      <c r="O34" s="368">
        <f>SUM(O31:O33)</f>
        <v>16500000</v>
      </c>
    </row>
    <row r="35" spans="1:15" ht="17.399999999999999" x14ac:dyDescent="0.3">
      <c r="B35" s="287"/>
      <c r="C35" s="287"/>
      <c r="D35" s="287"/>
      <c r="E35" s="287"/>
      <c r="F35" s="287"/>
      <c r="G35" s="287"/>
      <c r="H35" s="287"/>
      <c r="I35" s="287"/>
      <c r="J35" s="287"/>
      <c r="K35" s="287"/>
      <c r="L35" s="287"/>
      <c r="M35" s="287"/>
      <c r="N35" s="287"/>
      <c r="O35" s="287"/>
    </row>
    <row r="36" spans="1:15" ht="17.399999999999999" x14ac:dyDescent="0.3">
      <c r="B36" s="287"/>
      <c r="C36" s="287"/>
      <c r="D36" s="287"/>
      <c r="E36" s="287"/>
      <c r="F36" s="287"/>
      <c r="G36" s="287"/>
      <c r="H36" s="287"/>
      <c r="I36" s="287"/>
      <c r="J36" s="287"/>
      <c r="K36" s="287"/>
      <c r="L36" s="287"/>
      <c r="M36" s="287"/>
      <c r="N36" s="287"/>
      <c r="O36" s="287"/>
    </row>
    <row r="37" spans="1:15" ht="90" x14ac:dyDescent="0.35">
      <c r="A37">
        <v>2024</v>
      </c>
      <c r="B37" s="287"/>
      <c r="C37" s="274"/>
      <c r="D37" s="274"/>
      <c r="E37" s="274"/>
      <c r="F37" s="294"/>
      <c r="G37" s="373" t="s">
        <v>92</v>
      </c>
      <c r="H37" s="294"/>
      <c r="I37" s="294"/>
      <c r="J37" s="373" t="s">
        <v>93</v>
      </c>
      <c r="K37" s="294"/>
      <c r="L37" s="294"/>
      <c r="M37" s="373" t="s">
        <v>94</v>
      </c>
      <c r="N37" s="274"/>
      <c r="O37" s="274"/>
    </row>
    <row r="38" spans="1:15" ht="18" x14ac:dyDescent="0.35">
      <c r="B38" s="352" t="s">
        <v>155</v>
      </c>
      <c r="C38" s="353">
        <v>8000000</v>
      </c>
      <c r="D38" s="354">
        <v>44107</v>
      </c>
      <c r="E38" s="355">
        <v>1</v>
      </c>
      <c r="F38" s="356">
        <v>0.1</v>
      </c>
      <c r="G38" s="374">
        <v>800000</v>
      </c>
      <c r="H38" s="358">
        <v>5</v>
      </c>
      <c r="I38" s="358">
        <v>1</v>
      </c>
      <c r="J38" s="359">
        <v>4400000</v>
      </c>
      <c r="K38" s="360">
        <f t="shared" ref="K38:K40" si="19">(J38-G38)*E38</f>
        <v>3600000</v>
      </c>
      <c r="L38" s="361">
        <f t="shared" ref="L38:L40" si="20">K38/(I38+1)</f>
        <v>1800000</v>
      </c>
      <c r="M38" s="353">
        <v>5040000</v>
      </c>
      <c r="N38" s="362">
        <f>M38+L38</f>
        <v>6840000</v>
      </c>
      <c r="O38" s="362">
        <f>K38+G38-L38</f>
        <v>2600000</v>
      </c>
    </row>
    <row r="39" spans="1:15" ht="18" x14ac:dyDescent="0.35">
      <c r="B39" s="352" t="s">
        <v>156</v>
      </c>
      <c r="C39" s="353">
        <v>15000000</v>
      </c>
      <c r="D39" s="354">
        <v>44196</v>
      </c>
      <c r="E39" s="355">
        <v>1</v>
      </c>
      <c r="F39" s="356">
        <v>0.1</v>
      </c>
      <c r="G39" s="374">
        <v>1500000</v>
      </c>
      <c r="H39" s="358">
        <v>5</v>
      </c>
      <c r="I39" s="358">
        <v>1</v>
      </c>
      <c r="J39" s="359">
        <v>8250000</v>
      </c>
      <c r="K39" s="360">
        <f t="shared" si="19"/>
        <v>6750000</v>
      </c>
      <c r="L39" s="361">
        <f t="shared" si="20"/>
        <v>3375000</v>
      </c>
      <c r="M39" s="353">
        <v>9450000</v>
      </c>
      <c r="N39" s="362">
        <f t="shared" ref="N39:N40" si="21">M39+L39</f>
        <v>12825000</v>
      </c>
      <c r="O39" s="362">
        <f t="shared" ref="O39:O40" si="22">K39+G39-L39</f>
        <v>4875000</v>
      </c>
    </row>
    <row r="40" spans="1:15" ht="18" x14ac:dyDescent="0.35">
      <c r="B40" s="352" t="s">
        <v>157</v>
      </c>
      <c r="C40" s="353">
        <v>7000000</v>
      </c>
      <c r="D40" s="354">
        <v>43862</v>
      </c>
      <c r="E40" s="355">
        <v>1</v>
      </c>
      <c r="F40" s="356">
        <v>0.1</v>
      </c>
      <c r="G40" s="374">
        <v>700000</v>
      </c>
      <c r="H40" s="358">
        <v>5</v>
      </c>
      <c r="I40" s="358">
        <v>1</v>
      </c>
      <c r="J40" s="359">
        <v>3850000</v>
      </c>
      <c r="K40" s="360">
        <f t="shared" si="19"/>
        <v>3150000</v>
      </c>
      <c r="L40" s="361">
        <f t="shared" si="20"/>
        <v>1575000</v>
      </c>
      <c r="M40" s="353">
        <v>4410000</v>
      </c>
      <c r="N40" s="362">
        <f t="shared" si="21"/>
        <v>5985000</v>
      </c>
      <c r="O40" s="362">
        <f t="shared" si="22"/>
        <v>2275000</v>
      </c>
    </row>
    <row r="41" spans="1:15" ht="18" x14ac:dyDescent="0.35">
      <c r="B41" s="363" t="s">
        <v>154</v>
      </c>
      <c r="C41" s="364">
        <f>SUBTOTAL(9,C38:C40)</f>
        <v>30000000</v>
      </c>
      <c r="D41" s="365"/>
      <c r="E41" s="365"/>
      <c r="F41" s="366"/>
      <c r="G41" s="374">
        <f>SUM(G38:G40)</f>
        <v>3000000</v>
      </c>
      <c r="H41" s="365"/>
      <c r="I41" s="365"/>
      <c r="J41" s="368">
        <f t="shared" ref="J41:M41" si="23">SUM(J38:J40)</f>
        <v>16500000</v>
      </c>
      <c r="K41" s="368">
        <f t="shared" si="23"/>
        <v>13500000</v>
      </c>
      <c r="L41" s="368">
        <f t="shared" si="23"/>
        <v>6750000</v>
      </c>
      <c r="M41" s="368">
        <f t="shared" si="23"/>
        <v>18900000</v>
      </c>
      <c r="N41" s="368">
        <f>SUM(N38:N40)</f>
        <v>25650000</v>
      </c>
      <c r="O41" s="368">
        <f>SUM(O38:O40)</f>
        <v>9750000</v>
      </c>
    </row>
    <row r="42" spans="1:15" ht="17.399999999999999" x14ac:dyDescent="0.3">
      <c r="B42" s="287"/>
      <c r="C42" s="287"/>
      <c r="D42" s="287"/>
      <c r="E42" s="287"/>
      <c r="F42" s="287"/>
      <c r="G42" s="287"/>
      <c r="H42" s="287"/>
      <c r="I42" s="287"/>
      <c r="J42" s="287"/>
      <c r="K42" s="287"/>
      <c r="L42" s="287"/>
      <c r="M42" s="287"/>
      <c r="N42" s="287"/>
      <c r="O42" s="287"/>
    </row>
    <row r="43" spans="1:15" ht="17.399999999999999" x14ac:dyDescent="0.3">
      <c r="B43" s="287"/>
      <c r="C43" s="287"/>
      <c r="D43" s="287"/>
      <c r="E43" s="287"/>
      <c r="F43" s="287"/>
      <c r="G43" s="287"/>
      <c r="H43" s="287"/>
      <c r="I43" s="287"/>
      <c r="J43" s="287"/>
      <c r="K43" s="287"/>
      <c r="L43" s="287"/>
      <c r="M43" s="287"/>
      <c r="N43" s="287"/>
      <c r="O43" s="287"/>
    </row>
    <row r="44" spans="1:15" ht="90" x14ac:dyDescent="0.35">
      <c r="A44">
        <v>2025</v>
      </c>
      <c r="B44" s="287"/>
      <c r="C44" s="274"/>
      <c r="D44" s="274"/>
      <c r="E44" s="274"/>
      <c r="F44" s="294"/>
      <c r="G44" s="373" t="s">
        <v>92</v>
      </c>
      <c r="H44" s="294"/>
      <c r="I44" s="294"/>
      <c r="J44" s="373" t="s">
        <v>93</v>
      </c>
      <c r="K44" s="294"/>
      <c r="L44" s="294"/>
      <c r="M44" s="373" t="s">
        <v>94</v>
      </c>
      <c r="N44" s="274"/>
      <c r="O44" s="274"/>
    </row>
    <row r="45" spans="1:15" ht="18" x14ac:dyDescent="0.35">
      <c r="B45" s="352" t="s">
        <v>87</v>
      </c>
      <c r="C45" s="353">
        <v>8000000</v>
      </c>
      <c r="D45" s="354">
        <v>44107</v>
      </c>
      <c r="E45" s="355">
        <v>1</v>
      </c>
      <c r="F45" s="356">
        <v>0.1</v>
      </c>
      <c r="G45" s="374">
        <v>800000</v>
      </c>
      <c r="H45" s="358">
        <v>5</v>
      </c>
      <c r="I45" s="358">
        <v>0</v>
      </c>
      <c r="J45" s="359">
        <v>2600000</v>
      </c>
      <c r="K45" s="360">
        <f t="shared" ref="K45:K47" si="24">(J45-G45)*E45</f>
        <v>1800000</v>
      </c>
      <c r="L45" s="361">
        <f t="shared" ref="L45:L47" si="25">K45/(I45+1)</f>
        <v>1800000</v>
      </c>
      <c r="M45" s="353">
        <v>6840000</v>
      </c>
      <c r="N45" s="362">
        <f>M45+L45</f>
        <v>8640000</v>
      </c>
      <c r="O45" s="362">
        <f>K45+G45-L45</f>
        <v>800000</v>
      </c>
    </row>
    <row r="46" spans="1:15" ht="18" x14ac:dyDescent="0.35">
      <c r="B46" s="352" t="s">
        <v>88</v>
      </c>
      <c r="C46" s="353">
        <v>15000000</v>
      </c>
      <c r="D46" s="354">
        <v>44196</v>
      </c>
      <c r="E46" s="355">
        <v>1</v>
      </c>
      <c r="F46" s="356">
        <v>0.1</v>
      </c>
      <c r="G46" s="374">
        <v>1500000</v>
      </c>
      <c r="H46" s="358">
        <v>5</v>
      </c>
      <c r="I46" s="358">
        <v>0</v>
      </c>
      <c r="J46" s="359">
        <v>4875000</v>
      </c>
      <c r="K46" s="360">
        <f t="shared" si="24"/>
        <v>3375000</v>
      </c>
      <c r="L46" s="361">
        <f t="shared" si="25"/>
        <v>3375000</v>
      </c>
      <c r="M46" s="353">
        <v>12825000</v>
      </c>
      <c r="N46" s="362">
        <f t="shared" ref="N46:N47" si="26">M46+L46</f>
        <v>16200000</v>
      </c>
      <c r="O46" s="362">
        <f t="shared" ref="O46:O47" si="27">K46+G46-L46</f>
        <v>1500000</v>
      </c>
    </row>
    <row r="47" spans="1:15" ht="18" x14ac:dyDescent="0.35">
      <c r="B47" s="352" t="s">
        <v>89</v>
      </c>
      <c r="C47" s="353">
        <v>7000000</v>
      </c>
      <c r="D47" s="354">
        <v>43862</v>
      </c>
      <c r="E47" s="355">
        <v>1</v>
      </c>
      <c r="F47" s="356">
        <v>0.1</v>
      </c>
      <c r="G47" s="374">
        <v>700000</v>
      </c>
      <c r="H47" s="358">
        <v>5</v>
      </c>
      <c r="I47" s="358">
        <v>0</v>
      </c>
      <c r="J47" s="359">
        <v>2275000</v>
      </c>
      <c r="K47" s="360">
        <f t="shared" si="24"/>
        <v>1575000</v>
      </c>
      <c r="L47" s="361">
        <f t="shared" si="25"/>
        <v>1575000</v>
      </c>
      <c r="M47" s="353">
        <v>5985000</v>
      </c>
      <c r="N47" s="362">
        <f t="shared" si="26"/>
        <v>7560000</v>
      </c>
      <c r="O47" s="362">
        <f t="shared" si="27"/>
        <v>700000</v>
      </c>
    </row>
    <row r="48" spans="1:15" ht="18" x14ac:dyDescent="0.35">
      <c r="B48" s="363" t="s">
        <v>154</v>
      </c>
      <c r="C48" s="364">
        <f>SUBTOTAL(9,C45:C47)</f>
        <v>30000000</v>
      </c>
      <c r="D48" s="365"/>
      <c r="E48" s="365"/>
      <c r="F48" s="366"/>
      <c r="G48" s="374">
        <f>SUM(G45:G47)</f>
        <v>3000000</v>
      </c>
      <c r="H48" s="365"/>
      <c r="I48" s="365"/>
      <c r="J48" s="368">
        <f t="shared" ref="J48:O48" si="28">SUM(J45:J47)</f>
        <v>9750000</v>
      </c>
      <c r="K48" s="368">
        <f t="shared" si="28"/>
        <v>6750000</v>
      </c>
      <c r="L48" s="368">
        <f t="shared" si="28"/>
        <v>6750000</v>
      </c>
      <c r="M48" s="368">
        <f t="shared" si="28"/>
        <v>25650000</v>
      </c>
      <c r="N48" s="368">
        <f t="shared" si="28"/>
        <v>32400000</v>
      </c>
      <c r="O48" s="368">
        <f>SUM(O45:O47)</f>
        <v>3000000</v>
      </c>
    </row>
    <row r="50" spans="2:15" x14ac:dyDescent="0.25">
      <c r="J50" s="78"/>
      <c r="K50" s="78"/>
      <c r="L50" s="272">
        <f>L48+L41+L34+L27+L20</f>
        <v>32400000</v>
      </c>
      <c r="M50" s="78"/>
      <c r="N50" s="78"/>
      <c r="O50" s="78"/>
    </row>
    <row r="52" spans="2:15" ht="18" x14ac:dyDescent="0.35">
      <c r="B52" s="273" t="s">
        <v>114</v>
      </c>
      <c r="C52" s="273"/>
      <c r="D52" s="273"/>
      <c r="E52" s="273"/>
    </row>
    <row r="53" spans="2:15" ht="18" x14ac:dyDescent="0.35">
      <c r="B53" s="275">
        <v>2021</v>
      </c>
      <c r="C53" s="275"/>
      <c r="D53" s="275"/>
      <c r="E53" s="275"/>
      <c r="L53" s="78">
        <f>K48-L48</f>
        <v>0</v>
      </c>
    </row>
    <row r="54" spans="2:15" ht="18" x14ac:dyDescent="0.35">
      <c r="B54" s="279" t="s">
        <v>109</v>
      </c>
      <c r="C54" s="279"/>
      <c r="D54" s="280">
        <f>L20</f>
        <v>5400000</v>
      </c>
      <c r="E54" s="277"/>
    </row>
    <row r="55" spans="2:15" ht="18" x14ac:dyDescent="0.35">
      <c r="B55" s="282" t="s">
        <v>111</v>
      </c>
      <c r="C55" s="282"/>
      <c r="D55" s="277"/>
      <c r="E55" s="280">
        <f>D54</f>
        <v>5400000</v>
      </c>
      <c r="G55" s="381"/>
      <c r="H55" s="381"/>
      <c r="I55" s="381"/>
    </row>
    <row r="56" spans="2:15" ht="18" x14ac:dyDescent="0.35">
      <c r="B56" s="275">
        <v>2022</v>
      </c>
      <c r="C56" s="275"/>
      <c r="D56" s="275"/>
      <c r="E56" s="275"/>
      <c r="G56" s="275">
        <v>2022</v>
      </c>
      <c r="H56" s="275"/>
      <c r="I56" s="275"/>
    </row>
    <row r="57" spans="2:15" ht="18" x14ac:dyDescent="0.35">
      <c r="B57" s="279" t="s">
        <v>109</v>
      </c>
      <c r="C57" s="279"/>
      <c r="D57" s="280">
        <f>L27</f>
        <v>6750000</v>
      </c>
      <c r="E57" s="277"/>
      <c r="G57" s="277" t="s">
        <v>159</v>
      </c>
      <c r="H57" s="278">
        <f>P27</f>
        <v>5400000</v>
      </c>
      <c r="I57" s="277"/>
    </row>
    <row r="58" spans="2:15" ht="18" x14ac:dyDescent="0.35">
      <c r="B58" s="283" t="s">
        <v>111</v>
      </c>
      <c r="C58" s="284"/>
      <c r="D58" s="277"/>
      <c r="E58" s="280">
        <f>D57</f>
        <v>6750000</v>
      </c>
      <c r="G58" s="281" t="s">
        <v>149</v>
      </c>
      <c r="H58" s="277"/>
      <c r="I58" s="278">
        <f>H57</f>
        <v>5400000</v>
      </c>
    </row>
    <row r="59" spans="2:15" ht="18" x14ac:dyDescent="0.35">
      <c r="B59" s="275">
        <v>2023</v>
      </c>
      <c r="C59" s="275"/>
      <c r="D59" s="275"/>
      <c r="E59" s="275"/>
    </row>
    <row r="60" spans="2:15" ht="18" x14ac:dyDescent="0.35">
      <c r="B60" s="285" t="s">
        <v>109</v>
      </c>
      <c r="C60" s="285"/>
      <c r="D60" s="280">
        <f>L34</f>
        <v>6750000</v>
      </c>
      <c r="E60" s="277"/>
    </row>
    <row r="61" spans="2:15" ht="18" x14ac:dyDescent="0.35">
      <c r="B61" s="286" t="s">
        <v>111</v>
      </c>
      <c r="C61" s="285"/>
      <c r="D61" s="277"/>
      <c r="E61" s="280">
        <f>D60</f>
        <v>6750000</v>
      </c>
    </row>
    <row r="62" spans="2:15" ht="18" x14ac:dyDescent="0.35">
      <c r="B62" s="275">
        <v>2024</v>
      </c>
      <c r="C62" s="275"/>
      <c r="D62" s="275"/>
      <c r="E62" s="275"/>
    </row>
    <row r="63" spans="2:15" ht="18" x14ac:dyDescent="0.35">
      <c r="B63" s="285" t="s">
        <v>109</v>
      </c>
      <c r="C63" s="285"/>
      <c r="D63" s="280">
        <f>L41</f>
        <v>6750000</v>
      </c>
      <c r="E63" s="277"/>
    </row>
    <row r="64" spans="2:15" ht="18" x14ac:dyDescent="0.35">
      <c r="B64" s="282" t="s">
        <v>111</v>
      </c>
      <c r="C64" s="282"/>
      <c r="D64" s="277"/>
      <c r="E64" s="280">
        <f>D63</f>
        <v>6750000</v>
      </c>
    </row>
    <row r="65" spans="2:5" ht="18" x14ac:dyDescent="0.35">
      <c r="B65" s="275">
        <v>2025</v>
      </c>
      <c r="C65" s="275"/>
      <c r="D65" s="275"/>
      <c r="E65" s="275"/>
    </row>
    <row r="66" spans="2:5" ht="18" x14ac:dyDescent="0.35">
      <c r="B66" s="285" t="s">
        <v>109</v>
      </c>
      <c r="C66" s="285"/>
      <c r="D66" s="280">
        <f>L48</f>
        <v>6750000</v>
      </c>
      <c r="E66" s="277"/>
    </row>
    <row r="67" spans="2:5" ht="18" x14ac:dyDescent="0.35">
      <c r="B67" s="282" t="s">
        <v>111</v>
      </c>
      <c r="C67" s="282"/>
      <c r="D67" s="277"/>
      <c r="E67" s="280">
        <f>D66</f>
        <v>6750000</v>
      </c>
    </row>
    <row r="68" spans="2:5" ht="18" x14ac:dyDescent="0.35">
      <c r="B68" s="375"/>
      <c r="C68" s="375"/>
      <c r="D68" s="376">
        <f>SUM(D54:D67)</f>
        <v>32400000</v>
      </c>
      <c r="E68" s="376">
        <f>SUM(E54:E67)</f>
        <v>32400000</v>
      </c>
    </row>
    <row r="69" spans="2:5" ht="18" x14ac:dyDescent="0.35">
      <c r="B69" s="375"/>
      <c r="C69" s="375"/>
      <c r="D69" s="276"/>
      <c r="E69" s="376"/>
    </row>
    <row r="70" spans="2:5" ht="17.399999999999999" x14ac:dyDescent="0.3">
      <c r="B70" s="287"/>
      <c r="C70" s="287"/>
      <c r="D70" s="287"/>
      <c r="E70" s="287"/>
    </row>
    <row r="71" spans="2:5" ht="17.399999999999999" x14ac:dyDescent="0.3">
      <c r="B71" s="350">
        <v>44561</v>
      </c>
      <c r="C71" s="287"/>
      <c r="D71" s="287"/>
      <c r="E71" s="287"/>
    </row>
    <row r="72" spans="2:5" ht="17.399999999999999" x14ac:dyDescent="0.3">
      <c r="B72" s="288" t="s">
        <v>159</v>
      </c>
      <c r="C72" s="288"/>
      <c r="D72" s="288"/>
      <c r="E72" s="351">
        <f>C13+P27</f>
        <v>35400000</v>
      </c>
    </row>
    <row r="73" spans="2:5" ht="17.399999999999999" x14ac:dyDescent="0.3">
      <c r="B73" s="288" t="s">
        <v>147</v>
      </c>
      <c r="C73" s="288"/>
      <c r="D73" s="288"/>
      <c r="E73" s="351">
        <f>N48</f>
        <v>32400000</v>
      </c>
    </row>
    <row r="74" spans="2:5" ht="17.399999999999999" x14ac:dyDescent="0.3">
      <c r="B74" s="291" t="s">
        <v>150</v>
      </c>
      <c r="C74" s="292"/>
      <c r="D74" s="288"/>
      <c r="E74" s="351">
        <f>E72-E73</f>
        <v>3000000</v>
      </c>
    </row>
  </sheetData>
  <mergeCells count="21">
    <mergeCell ref="G55:I55"/>
    <mergeCell ref="B74:C74"/>
    <mergeCell ref="B65:E65"/>
    <mergeCell ref="B67:C67"/>
    <mergeCell ref="G56:I56"/>
    <mergeCell ref="B57:C57"/>
    <mergeCell ref="B58:C58"/>
    <mergeCell ref="B59:E59"/>
    <mergeCell ref="B62:E62"/>
    <mergeCell ref="B64:C64"/>
    <mergeCell ref="B52:E52"/>
    <mergeCell ref="B53:E53"/>
    <mergeCell ref="B54:C54"/>
    <mergeCell ref="B55:C55"/>
    <mergeCell ref="B56:E56"/>
    <mergeCell ref="A10:A12"/>
    <mergeCell ref="B4:E4"/>
    <mergeCell ref="F4:O4"/>
    <mergeCell ref="G5:G6"/>
    <mergeCell ref="N5:N6"/>
    <mergeCell ref="O5:O6"/>
  </mergeCells>
  <phoneticPr fontId="2" type="noConversion"/>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F33EA-E21C-44A9-9FD2-A700128590AD}">
  <sheetPr>
    <tabColor rgb="FF00B050"/>
  </sheetPr>
  <dimension ref="B1:O45"/>
  <sheetViews>
    <sheetView showGridLines="0" topLeftCell="A22" workbookViewId="0">
      <selection activeCell="E46" sqref="E46"/>
    </sheetView>
  </sheetViews>
  <sheetFormatPr baseColWidth="10" defaultRowHeight="14.4" x14ac:dyDescent="0.3"/>
  <cols>
    <col min="1" max="2" width="11.5546875" style="154"/>
    <col min="3" max="3" width="37.33203125" style="154" customWidth="1"/>
    <col min="4" max="7" width="11.5546875" style="154"/>
    <col min="8" max="8" width="14.33203125" style="154" bestFit="1" customWidth="1"/>
    <col min="9" max="9" width="13.5546875" style="154" customWidth="1"/>
    <col min="10" max="13" width="11.5546875" style="154"/>
    <col min="14" max="14" width="3.44140625" style="154" customWidth="1"/>
    <col min="15" max="16384" width="11.5546875" style="154"/>
  </cols>
  <sheetData>
    <row r="1" spans="2:15" ht="21" x14ac:dyDescent="0.4">
      <c r="C1" s="182" t="s">
        <v>124</v>
      </c>
      <c r="D1" s="182"/>
      <c r="E1" s="182"/>
      <c r="F1" s="182"/>
      <c r="G1" s="182"/>
      <c r="H1" s="182"/>
      <c r="I1" s="182"/>
      <c r="J1" s="182"/>
      <c r="K1" s="182"/>
      <c r="L1" s="182"/>
      <c r="M1" s="182"/>
    </row>
    <row r="2" spans="2:15" ht="15" thickBot="1" x14ac:dyDescent="0.35">
      <c r="D2" s="154" t="s">
        <v>125</v>
      </c>
    </row>
    <row r="3" spans="2:15" ht="15" thickBot="1" x14ac:dyDescent="0.35">
      <c r="C3" s="155" t="s">
        <v>95</v>
      </c>
      <c r="D3" s="155" t="s">
        <v>96</v>
      </c>
      <c r="E3" s="155" t="s">
        <v>97</v>
      </c>
      <c r="F3" s="155" t="s">
        <v>98</v>
      </c>
      <c r="G3" s="156" t="s">
        <v>99</v>
      </c>
      <c r="H3" s="157"/>
      <c r="I3" s="157"/>
      <c r="J3" s="157"/>
      <c r="K3" s="157"/>
      <c r="L3" s="157"/>
      <c r="M3" s="158"/>
    </row>
    <row r="4" spans="2:15" ht="86.4" x14ac:dyDescent="0.3">
      <c r="C4" s="159"/>
      <c r="D4" s="159"/>
      <c r="E4" s="159"/>
      <c r="F4" s="159"/>
      <c r="G4" s="160" t="s">
        <v>100</v>
      </c>
      <c r="H4" s="161" t="s">
        <v>101</v>
      </c>
      <c r="I4" s="161" t="s">
        <v>102</v>
      </c>
      <c r="J4" s="161" t="s">
        <v>103</v>
      </c>
      <c r="K4" s="161" t="s">
        <v>104</v>
      </c>
      <c r="L4" s="161" t="s">
        <v>105</v>
      </c>
      <c r="M4" s="162" t="s">
        <v>106</v>
      </c>
      <c r="O4" s="184" t="s">
        <v>115</v>
      </c>
    </row>
    <row r="5" spans="2:15" x14ac:dyDescent="0.3">
      <c r="B5" s="163"/>
      <c r="C5" s="206" t="s">
        <v>107</v>
      </c>
      <c r="D5" s="164"/>
      <c r="E5" s="164"/>
      <c r="F5" s="164"/>
      <c r="G5" s="164"/>
      <c r="H5" s="164"/>
      <c r="I5" s="164"/>
      <c r="J5" s="164"/>
      <c r="K5" s="164"/>
      <c r="L5" s="164"/>
      <c r="M5" s="164"/>
    </row>
    <row r="6" spans="2:15" x14ac:dyDescent="0.3">
      <c r="B6" s="163">
        <v>2014</v>
      </c>
      <c r="C6" s="165" t="s">
        <v>108</v>
      </c>
      <c r="D6" s="166">
        <v>5000000</v>
      </c>
      <c r="E6" s="167">
        <v>41820</v>
      </c>
      <c r="F6" s="164"/>
      <c r="G6" s="164">
        <v>4</v>
      </c>
      <c r="H6" s="164">
        <v>4</v>
      </c>
      <c r="I6" s="164"/>
      <c r="J6" s="164"/>
      <c r="K6" s="164"/>
      <c r="L6" s="164"/>
      <c r="M6" s="228">
        <f>D5:D6</f>
        <v>5000000</v>
      </c>
      <c r="O6" s="163">
        <v>0</v>
      </c>
    </row>
    <row r="7" spans="2:15" x14ac:dyDescent="0.3">
      <c r="B7" s="207">
        <v>2015</v>
      </c>
      <c r="C7" s="165" t="s">
        <v>108</v>
      </c>
      <c r="D7" s="166">
        <v>5000000</v>
      </c>
      <c r="E7" s="167">
        <v>41820</v>
      </c>
      <c r="F7" s="168">
        <v>1.0309999999999999</v>
      </c>
      <c r="G7" s="169">
        <v>4</v>
      </c>
      <c r="H7" s="170">
        <v>3</v>
      </c>
      <c r="I7" s="171">
        <f>D7</f>
        <v>5000000</v>
      </c>
      <c r="J7" s="171">
        <f>I7*F7</f>
        <v>5155000</v>
      </c>
      <c r="K7" s="172">
        <f>ROUND((J7/(H7+1)),0)</f>
        <v>1288750</v>
      </c>
      <c r="L7" s="172">
        <f>K7</f>
        <v>1288750</v>
      </c>
      <c r="M7" s="172">
        <f>+J7-K7</f>
        <v>3866250</v>
      </c>
      <c r="O7" s="183">
        <f>J7-I7</f>
        <v>155000</v>
      </c>
    </row>
    <row r="8" spans="2:15" x14ac:dyDescent="0.3">
      <c r="B8" s="208">
        <v>2016</v>
      </c>
      <c r="C8" s="165" t="s">
        <v>108</v>
      </c>
      <c r="D8" s="166">
        <v>5000000</v>
      </c>
      <c r="E8" s="167">
        <v>41820</v>
      </c>
      <c r="F8" s="173">
        <v>1.045148</v>
      </c>
      <c r="G8" s="169">
        <v>4</v>
      </c>
      <c r="H8" s="170">
        <v>2</v>
      </c>
      <c r="I8" s="174">
        <f>M7</f>
        <v>3866250</v>
      </c>
      <c r="J8" s="174">
        <f>I8*F8</f>
        <v>4040803.4550000001</v>
      </c>
      <c r="K8" s="175">
        <f>ROUND((J8/(H8+1)),0)</f>
        <v>1346934</v>
      </c>
      <c r="L8" s="175">
        <f>L7+K8</f>
        <v>2635684</v>
      </c>
      <c r="M8" s="175">
        <f>+J8-K8</f>
        <v>2693869.4550000001</v>
      </c>
      <c r="O8" s="183">
        <f t="shared" ref="O8:O10" si="0">J8-I8</f>
        <v>174553.45500000007</v>
      </c>
    </row>
    <row r="9" spans="2:15" x14ac:dyDescent="0.3">
      <c r="B9" s="209">
        <v>2017</v>
      </c>
      <c r="C9" s="165" t="s">
        <v>108</v>
      </c>
      <c r="D9" s="166">
        <v>5000000</v>
      </c>
      <c r="E9" s="167">
        <v>41820</v>
      </c>
      <c r="F9" s="176">
        <v>1.045148</v>
      </c>
      <c r="G9" s="169">
        <v>4</v>
      </c>
      <c r="H9" s="170">
        <v>1</v>
      </c>
      <c r="I9" s="177">
        <f>M8</f>
        <v>2693869.4550000001</v>
      </c>
      <c r="J9" s="177">
        <f>I9*F9</f>
        <v>2815492.2731543402</v>
      </c>
      <c r="K9" s="178">
        <f>J9/(H9+1)</f>
        <v>1407746.1365771701</v>
      </c>
      <c r="L9" s="178">
        <f>L8+K9</f>
        <v>4043430.1365771703</v>
      </c>
      <c r="M9" s="178">
        <f>J9-K9</f>
        <v>1407746.1365771701</v>
      </c>
      <c r="O9" s="183">
        <f t="shared" si="0"/>
        <v>121622.81815434014</v>
      </c>
    </row>
    <row r="10" spans="2:15" x14ac:dyDescent="0.3">
      <c r="B10" s="210">
        <v>2018</v>
      </c>
      <c r="C10" s="165" t="s">
        <v>108</v>
      </c>
      <c r="D10" s="166">
        <v>5000000</v>
      </c>
      <c r="E10" s="167">
        <v>41820</v>
      </c>
      <c r="F10" s="176">
        <v>1.032</v>
      </c>
      <c r="G10" s="169">
        <v>4</v>
      </c>
      <c r="H10" s="170">
        <v>0</v>
      </c>
      <c r="I10" s="179">
        <f>M9</f>
        <v>1407746.1365771701</v>
      </c>
      <c r="J10" s="179">
        <f>I10*F10</f>
        <v>1452794.0129476397</v>
      </c>
      <c r="K10" s="180">
        <f>J10/(H10+1)</f>
        <v>1452794.0129476397</v>
      </c>
      <c r="L10" s="180">
        <f>L9+K10</f>
        <v>5496224.1495248098</v>
      </c>
      <c r="M10" s="180">
        <f>J10-K10</f>
        <v>0</v>
      </c>
      <c r="O10" s="183">
        <f t="shared" si="0"/>
        <v>45047.876370469574</v>
      </c>
    </row>
    <row r="11" spans="2:15" x14ac:dyDescent="0.3">
      <c r="B11" s="163"/>
      <c r="C11" s="163"/>
      <c r="D11" s="203" t="s">
        <v>123</v>
      </c>
      <c r="E11" s="163"/>
      <c r="F11" s="163"/>
      <c r="G11" s="163"/>
      <c r="H11" s="163"/>
      <c r="I11" s="163"/>
      <c r="J11" s="163"/>
      <c r="K11" s="199">
        <f>SUM(K7:K10)</f>
        <v>5496224.1495248098</v>
      </c>
      <c r="L11" s="163"/>
      <c r="M11" s="163"/>
      <c r="O11" s="185">
        <f>SUM(O7:O10)</f>
        <v>496224.14952480979</v>
      </c>
    </row>
    <row r="12" spans="2:15" x14ac:dyDescent="0.3">
      <c r="K12" s="202" t="s">
        <v>120</v>
      </c>
      <c r="O12" s="202" t="s">
        <v>123</v>
      </c>
    </row>
    <row r="14" spans="2:15" ht="15.6" x14ac:dyDescent="0.3">
      <c r="C14" s="186" t="s">
        <v>113</v>
      </c>
      <c r="D14" s="186"/>
      <c r="E14" s="186"/>
      <c r="F14" s="51"/>
      <c r="G14" s="186" t="s">
        <v>114</v>
      </c>
      <c r="H14" s="186"/>
      <c r="I14" s="186"/>
      <c r="J14" s="186"/>
    </row>
    <row r="15" spans="2:15" ht="15.6" x14ac:dyDescent="0.3">
      <c r="C15" s="187">
        <v>2015</v>
      </c>
      <c r="D15" s="187"/>
      <c r="E15" s="187"/>
      <c r="F15" s="188"/>
      <c r="G15" s="187">
        <v>2015</v>
      </c>
      <c r="H15" s="187"/>
      <c r="I15" s="187"/>
      <c r="J15" s="187"/>
    </row>
    <row r="16" spans="2:15" ht="15.6" x14ac:dyDescent="0.3">
      <c r="C16" s="189" t="s">
        <v>110</v>
      </c>
      <c r="D16" s="190">
        <f>O7</f>
        <v>155000</v>
      </c>
      <c r="E16" s="189"/>
      <c r="F16" s="188"/>
      <c r="G16" s="191" t="s">
        <v>109</v>
      </c>
      <c r="H16" s="191"/>
      <c r="I16" s="192">
        <f>K7</f>
        <v>1288750</v>
      </c>
      <c r="J16" s="189"/>
    </row>
    <row r="17" spans="3:11" ht="15.6" x14ac:dyDescent="0.3">
      <c r="C17" s="193" t="s">
        <v>112</v>
      </c>
      <c r="D17" s="189"/>
      <c r="E17" s="190">
        <f>D16</f>
        <v>155000</v>
      </c>
      <c r="F17" s="51"/>
      <c r="G17" s="194" t="s">
        <v>111</v>
      </c>
      <c r="H17" s="194"/>
      <c r="I17" s="189"/>
      <c r="J17" s="192">
        <f>I16</f>
        <v>1288750</v>
      </c>
    </row>
    <row r="18" spans="3:11" ht="15.6" x14ac:dyDescent="0.3">
      <c r="C18" s="187">
        <v>2016</v>
      </c>
      <c r="D18" s="187"/>
      <c r="E18" s="187"/>
      <c r="F18" s="51"/>
      <c r="G18" s="187">
        <v>2016</v>
      </c>
      <c r="H18" s="187"/>
      <c r="I18" s="187"/>
      <c r="J18" s="187"/>
    </row>
    <row r="19" spans="3:11" ht="15.6" x14ac:dyDescent="0.3">
      <c r="C19" s="189" t="s">
        <v>110</v>
      </c>
      <c r="D19" s="190">
        <f>O8</f>
        <v>174553.45500000007</v>
      </c>
      <c r="E19" s="189"/>
      <c r="F19" s="51"/>
      <c r="G19" s="191" t="s">
        <v>109</v>
      </c>
      <c r="H19" s="191"/>
      <c r="I19" s="192">
        <f>K8</f>
        <v>1346934</v>
      </c>
      <c r="J19" s="189"/>
    </row>
    <row r="20" spans="3:11" ht="15.6" x14ac:dyDescent="0.3">
      <c r="C20" s="193" t="s">
        <v>112</v>
      </c>
      <c r="D20" s="189"/>
      <c r="E20" s="190">
        <f>D19</f>
        <v>174553.45500000007</v>
      </c>
      <c r="F20" s="51"/>
      <c r="G20" s="195" t="s">
        <v>111</v>
      </c>
      <c r="H20" s="196"/>
      <c r="I20" s="189"/>
      <c r="J20" s="192">
        <f>I19</f>
        <v>1346934</v>
      </c>
    </row>
    <row r="21" spans="3:11" ht="15.6" x14ac:dyDescent="0.3">
      <c r="C21" s="187">
        <v>2017</v>
      </c>
      <c r="D21" s="187"/>
      <c r="E21" s="187"/>
      <c r="F21" s="51"/>
      <c r="G21" s="187">
        <v>2017</v>
      </c>
      <c r="H21" s="187"/>
      <c r="I21" s="187"/>
      <c r="J21" s="187"/>
    </row>
    <row r="22" spans="3:11" ht="15.6" x14ac:dyDescent="0.3">
      <c r="C22" s="189" t="s">
        <v>110</v>
      </c>
      <c r="D22" s="190">
        <f>O9</f>
        <v>121622.81815434014</v>
      </c>
      <c r="E22" s="189"/>
      <c r="F22" s="51"/>
      <c r="G22" s="197" t="s">
        <v>109</v>
      </c>
      <c r="H22" s="197"/>
      <c r="I22" s="192">
        <f>K9</f>
        <v>1407746.1365771701</v>
      </c>
      <c r="J22" s="189"/>
    </row>
    <row r="23" spans="3:11" ht="15.6" x14ac:dyDescent="0.3">
      <c r="C23" s="193" t="s">
        <v>112</v>
      </c>
      <c r="D23" s="189"/>
      <c r="E23" s="190">
        <f>D22</f>
        <v>121622.81815434014</v>
      </c>
      <c r="F23" s="51"/>
      <c r="G23" s="198" t="s">
        <v>111</v>
      </c>
      <c r="H23" s="197"/>
      <c r="I23" s="189"/>
      <c r="J23" s="192">
        <f>I22</f>
        <v>1407746.1365771701</v>
      </c>
    </row>
    <row r="24" spans="3:11" ht="15.6" x14ac:dyDescent="0.3">
      <c r="C24" s="187">
        <v>2018</v>
      </c>
      <c r="D24" s="187"/>
      <c r="E24" s="187"/>
      <c r="F24" s="51"/>
      <c r="G24" s="187">
        <v>2018</v>
      </c>
      <c r="H24" s="187"/>
      <c r="I24" s="187"/>
      <c r="J24" s="187"/>
    </row>
    <row r="25" spans="3:11" ht="15.6" x14ac:dyDescent="0.3">
      <c r="C25" s="189" t="s">
        <v>110</v>
      </c>
      <c r="D25" s="190">
        <f>O10</f>
        <v>45047.876370469574</v>
      </c>
      <c r="E25" s="189"/>
      <c r="F25" s="51"/>
      <c r="G25" s="197" t="s">
        <v>109</v>
      </c>
      <c r="H25" s="197"/>
      <c r="I25" s="192">
        <f>K10</f>
        <v>1452794.0129476397</v>
      </c>
      <c r="J25" s="189"/>
    </row>
    <row r="26" spans="3:11" ht="15.6" x14ac:dyDescent="0.3">
      <c r="C26" s="193" t="s">
        <v>112</v>
      </c>
      <c r="D26" s="189"/>
      <c r="E26" s="190">
        <f>D25</f>
        <v>45047.876370469574</v>
      </c>
      <c r="F26" s="51"/>
      <c r="G26" s="194" t="s">
        <v>111</v>
      </c>
      <c r="H26" s="194"/>
      <c r="I26" s="189"/>
      <c r="J26" s="192">
        <f>I25</f>
        <v>1452794.0129476397</v>
      </c>
    </row>
    <row r="28" spans="3:11" x14ac:dyDescent="0.3">
      <c r="G28" s="181" t="s">
        <v>116</v>
      </c>
      <c r="H28" s="181"/>
      <c r="I28" s="181"/>
      <c r="J28" s="181"/>
    </row>
    <row r="29" spans="3:11" x14ac:dyDescent="0.3">
      <c r="G29" s="201" t="s">
        <v>117</v>
      </c>
      <c r="H29" s="201"/>
      <c r="I29" s="200">
        <f>D7+D16+D19+D22+D25</f>
        <v>5496224.1495248098</v>
      </c>
      <c r="K29" s="154" t="s">
        <v>122</v>
      </c>
    </row>
    <row r="30" spans="3:11" ht="15" thickBot="1" x14ac:dyDescent="0.35">
      <c r="G30" s="201" t="s">
        <v>118</v>
      </c>
      <c r="H30" s="201"/>
      <c r="I30" s="204">
        <f>K11</f>
        <v>5496224.1495248098</v>
      </c>
      <c r="K30" s="154" t="s">
        <v>121</v>
      </c>
    </row>
    <row r="31" spans="3:11" ht="15" thickBot="1" x14ac:dyDescent="0.35">
      <c r="G31" s="201" t="s">
        <v>119</v>
      </c>
      <c r="H31" s="201"/>
      <c r="I31" s="205">
        <f>I29-I30</f>
        <v>0</v>
      </c>
    </row>
    <row r="32" spans="3:11" ht="15" thickTop="1" x14ac:dyDescent="0.3"/>
    <row r="33" spans="2:6" ht="15.6" x14ac:dyDescent="0.3">
      <c r="C33" s="211" t="s">
        <v>128</v>
      </c>
      <c r="D33" s="211"/>
      <c r="E33" s="211"/>
      <c r="F33" s="211"/>
    </row>
    <row r="34" spans="2:6" ht="15.6" x14ac:dyDescent="0.3">
      <c r="B34" s="154">
        <v>1</v>
      </c>
      <c r="C34" s="191" t="s">
        <v>126</v>
      </c>
      <c r="D34" s="191"/>
      <c r="E34" s="192">
        <f>I29</f>
        <v>5496224.1495248098</v>
      </c>
      <c r="F34" s="189"/>
    </row>
    <row r="35" spans="2:6" ht="15.6" x14ac:dyDescent="0.3">
      <c r="C35" s="194" t="s">
        <v>127</v>
      </c>
      <c r="D35" s="194"/>
      <c r="E35" s="189"/>
      <c r="F35" s="192">
        <f>E34</f>
        <v>5496224.1495248098</v>
      </c>
    </row>
    <row r="37" spans="2:6" ht="15.6" x14ac:dyDescent="0.3">
      <c r="C37" s="211" t="s">
        <v>129</v>
      </c>
      <c r="D37" s="211"/>
      <c r="E37" s="211"/>
      <c r="F37" s="211"/>
    </row>
    <row r="38" spans="2:6" ht="15.6" x14ac:dyDescent="0.3">
      <c r="C38" s="191" t="s">
        <v>130</v>
      </c>
      <c r="D38" s="191"/>
      <c r="E38" s="192">
        <v>3000000</v>
      </c>
      <c r="F38" s="189"/>
    </row>
    <row r="39" spans="2:6" ht="15.6" x14ac:dyDescent="0.3">
      <c r="C39" s="194" t="s">
        <v>131</v>
      </c>
      <c r="D39" s="194"/>
      <c r="E39" s="189"/>
      <c r="F39" s="192">
        <f>E38/1.1</f>
        <v>2727272.7272727271</v>
      </c>
    </row>
    <row r="40" spans="2:6" ht="15.6" x14ac:dyDescent="0.3">
      <c r="C40" s="194" t="s">
        <v>132</v>
      </c>
      <c r="D40" s="194"/>
      <c r="E40" s="189"/>
      <c r="F40" s="192">
        <f>E38/11</f>
        <v>272727.27272727271</v>
      </c>
    </row>
    <row r="41" spans="2:6" x14ac:dyDescent="0.3">
      <c r="C41" s="213"/>
      <c r="D41" s="214"/>
      <c r="E41" s="212">
        <f>SUM(E38:E40)</f>
        <v>3000000</v>
      </c>
      <c r="F41" s="212">
        <f>SUM(F38:F40)</f>
        <v>3000000</v>
      </c>
    </row>
    <row r="42" spans="2:6" ht="15.6" x14ac:dyDescent="0.3">
      <c r="C42" s="211" t="s">
        <v>133</v>
      </c>
      <c r="D42" s="211"/>
      <c r="E42" s="211"/>
      <c r="F42" s="211"/>
    </row>
    <row r="43" spans="2:6" ht="15.6" x14ac:dyDescent="0.3">
      <c r="C43" s="191" t="s">
        <v>134</v>
      </c>
      <c r="D43" s="191"/>
      <c r="E43" s="192">
        <v>0</v>
      </c>
      <c r="F43" s="189"/>
    </row>
    <row r="44" spans="2:6" ht="15.6" x14ac:dyDescent="0.3">
      <c r="C44" s="194" t="s">
        <v>135</v>
      </c>
      <c r="D44" s="194"/>
      <c r="E44" s="189"/>
      <c r="F44" s="192">
        <f>E43/1.1</f>
        <v>0</v>
      </c>
    </row>
    <row r="45" spans="2:6" x14ac:dyDescent="0.3">
      <c r="C45" s="213"/>
      <c r="D45" s="214"/>
      <c r="E45" s="212">
        <f>SUM(E43:E44)</f>
        <v>0</v>
      </c>
      <c r="F45" s="212">
        <f>SUM(F43:F44)</f>
        <v>0</v>
      </c>
    </row>
  </sheetData>
  <mergeCells count="37">
    <mergeCell ref="C45:D45"/>
    <mergeCell ref="C40:D40"/>
    <mergeCell ref="C41:D41"/>
    <mergeCell ref="C42:F42"/>
    <mergeCell ref="C43:D43"/>
    <mergeCell ref="C44:D44"/>
    <mergeCell ref="C33:F33"/>
    <mergeCell ref="C34:D34"/>
    <mergeCell ref="C35:D35"/>
    <mergeCell ref="C37:F37"/>
    <mergeCell ref="C38:D38"/>
    <mergeCell ref="C39:D39"/>
    <mergeCell ref="C1:M1"/>
    <mergeCell ref="G29:H29"/>
    <mergeCell ref="G30:H30"/>
    <mergeCell ref="G31:H31"/>
    <mergeCell ref="G28:J28"/>
    <mergeCell ref="C18:E18"/>
    <mergeCell ref="C21:E21"/>
    <mergeCell ref="C24:E24"/>
    <mergeCell ref="G21:J21"/>
    <mergeCell ref="G24:J24"/>
    <mergeCell ref="C14:E14"/>
    <mergeCell ref="G14:J14"/>
    <mergeCell ref="G17:H17"/>
    <mergeCell ref="G18:J18"/>
    <mergeCell ref="G19:H19"/>
    <mergeCell ref="G26:H26"/>
    <mergeCell ref="G20:H20"/>
    <mergeCell ref="C3:C4"/>
    <mergeCell ref="D3:D4"/>
    <mergeCell ref="E3:E4"/>
    <mergeCell ref="F3:F4"/>
    <mergeCell ref="G3:M3"/>
    <mergeCell ref="G16:H16"/>
    <mergeCell ref="G15:J15"/>
    <mergeCell ref="C15:E15"/>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A3921-7077-44B2-8C4E-E303852B4943}">
  <sheetPr>
    <tabColor rgb="FFFF0000"/>
  </sheetPr>
  <dimension ref="A4:P57"/>
  <sheetViews>
    <sheetView showGridLines="0" tabSelected="1" topLeftCell="A4" zoomScale="80" zoomScaleNormal="80" workbookViewId="0">
      <pane xSplit="1" ySplit="5" topLeftCell="B21" activePane="bottomRight" state="frozen"/>
      <selection activeCell="A4" sqref="A4"/>
      <selection pane="topRight" activeCell="B4" sqref="B4"/>
      <selection pane="bottomLeft" activeCell="A9" sqref="A9"/>
      <selection pane="bottomRight" activeCell="F56" sqref="F56:I56"/>
    </sheetView>
  </sheetViews>
  <sheetFormatPr baseColWidth="10" defaultRowHeight="13.2" x14ac:dyDescent="0.25"/>
  <cols>
    <col min="1" max="1" width="7.44140625" customWidth="1"/>
    <col min="2" max="2" width="38.109375" customWidth="1"/>
    <col min="3" max="3" width="16.5546875" bestFit="1" customWidth="1"/>
    <col min="4" max="6" width="11.88671875" bestFit="1" customWidth="1"/>
    <col min="7" max="7" width="18.109375" customWidth="1"/>
    <col min="8" max="8" width="13.44140625" bestFit="1" customWidth="1"/>
    <col min="9" max="9" width="16.33203125" customWidth="1"/>
    <col min="10" max="11" width="17.88671875" bestFit="1" customWidth="1"/>
    <col min="12" max="12" width="16.77734375" customWidth="1"/>
    <col min="13" max="14" width="16.6640625" bestFit="1" customWidth="1"/>
    <col min="15" max="15" width="17.88671875" bestFit="1" customWidth="1"/>
  </cols>
  <sheetData>
    <row r="4" spans="1:15" x14ac:dyDescent="0.25">
      <c r="B4" s="142" t="s">
        <v>20</v>
      </c>
      <c r="C4" s="143"/>
      <c r="D4" s="143"/>
      <c r="E4" s="144"/>
      <c r="F4" s="145" t="s">
        <v>12</v>
      </c>
      <c r="G4" s="145"/>
      <c r="H4" s="145"/>
      <c r="I4" s="145"/>
      <c r="J4" s="145"/>
      <c r="K4" s="145"/>
      <c r="L4" s="145"/>
      <c r="M4" s="145"/>
      <c r="N4" s="145"/>
      <c r="O4" s="145"/>
    </row>
    <row r="5" spans="1:15" ht="30.6" x14ac:dyDescent="0.25">
      <c r="B5" s="99"/>
      <c r="C5" s="100"/>
      <c r="D5" s="100"/>
      <c r="E5" s="101"/>
      <c r="F5" s="102"/>
      <c r="G5" s="146" t="s">
        <v>65</v>
      </c>
      <c r="H5" s="102"/>
      <c r="I5" s="102"/>
      <c r="J5" s="102"/>
      <c r="K5" s="96" t="s">
        <v>81</v>
      </c>
      <c r="L5" s="102"/>
      <c r="M5" s="102"/>
      <c r="N5" s="148" t="s">
        <v>83</v>
      </c>
      <c r="O5" s="150" t="s">
        <v>86</v>
      </c>
    </row>
    <row r="6" spans="1:15" ht="31.2" x14ac:dyDescent="0.25">
      <c r="B6" s="99"/>
      <c r="C6" s="100"/>
      <c r="D6" s="100"/>
      <c r="E6" s="101"/>
      <c r="F6" s="102"/>
      <c r="G6" s="147"/>
      <c r="H6" s="102"/>
      <c r="I6" s="102"/>
      <c r="J6" s="102"/>
      <c r="K6" s="97" t="s">
        <v>80</v>
      </c>
      <c r="L6" s="96" t="s">
        <v>82</v>
      </c>
      <c r="M6" s="98" t="s">
        <v>84</v>
      </c>
      <c r="N6" s="149"/>
      <c r="O6" s="151"/>
    </row>
    <row r="7" spans="1:15" x14ac:dyDescent="0.25">
      <c r="B7" s="42">
        <v>1</v>
      </c>
      <c r="C7" s="42">
        <v>2</v>
      </c>
      <c r="D7" s="42">
        <v>3</v>
      </c>
      <c r="E7" s="42">
        <v>4</v>
      </c>
      <c r="F7" s="43">
        <v>5</v>
      </c>
      <c r="G7" s="43">
        <v>6</v>
      </c>
      <c r="H7" s="43">
        <v>7</v>
      </c>
      <c r="I7" s="43">
        <v>8</v>
      </c>
      <c r="J7" s="43">
        <v>9</v>
      </c>
      <c r="K7" s="43">
        <v>10</v>
      </c>
      <c r="L7" s="43">
        <v>11</v>
      </c>
      <c r="M7" s="43" t="s">
        <v>85</v>
      </c>
      <c r="N7" s="43">
        <v>12</v>
      </c>
      <c r="O7" s="43">
        <v>13</v>
      </c>
    </row>
    <row r="8" spans="1:15" ht="83.4" customHeight="1" x14ac:dyDescent="0.25">
      <c r="B8" s="65" t="s">
        <v>16</v>
      </c>
      <c r="C8" s="65" t="s">
        <v>17</v>
      </c>
      <c r="D8" s="65" t="s">
        <v>18</v>
      </c>
      <c r="E8" s="65" t="s">
        <v>19</v>
      </c>
      <c r="F8" s="66" t="s">
        <v>21</v>
      </c>
      <c r="G8" s="66" t="s">
        <v>22</v>
      </c>
      <c r="H8" s="66" t="s">
        <v>23</v>
      </c>
      <c r="I8" s="66" t="s">
        <v>24</v>
      </c>
      <c r="J8" s="66" t="s">
        <v>25</v>
      </c>
      <c r="K8" s="89" t="s">
        <v>39</v>
      </c>
      <c r="L8" s="66" t="s">
        <v>37</v>
      </c>
      <c r="M8" s="67" t="s">
        <v>62</v>
      </c>
      <c r="N8" s="66" t="s">
        <v>26</v>
      </c>
      <c r="O8" s="66" t="s">
        <v>27</v>
      </c>
    </row>
    <row r="9" spans="1:15" s="3" customFormat="1" x14ac:dyDescent="0.25">
      <c r="B9" s="152"/>
      <c r="C9" s="152"/>
      <c r="D9" s="152"/>
      <c r="E9" s="152"/>
      <c r="F9" s="152"/>
      <c r="G9" s="152"/>
      <c r="H9" s="152"/>
      <c r="I9" s="152"/>
      <c r="J9" s="152"/>
      <c r="K9" s="153"/>
      <c r="L9" s="152"/>
      <c r="M9" s="152"/>
      <c r="N9" s="152"/>
      <c r="O9" s="152"/>
    </row>
    <row r="10" spans="1:15" x14ac:dyDescent="0.25">
      <c r="B10" s="45"/>
      <c r="C10" s="46"/>
      <c r="D10" s="47"/>
      <c r="E10" s="46"/>
      <c r="F10" s="44"/>
      <c r="G10" s="48"/>
      <c r="H10" s="48"/>
      <c r="I10" s="49"/>
      <c r="J10" s="49"/>
      <c r="K10" s="49"/>
      <c r="L10" s="49"/>
      <c r="M10" s="49"/>
      <c r="N10" s="49"/>
      <c r="O10" s="49"/>
    </row>
    <row r="11" spans="1:15" ht="30" customHeight="1" x14ac:dyDescent="0.35">
      <c r="A11">
        <v>2020</v>
      </c>
      <c r="B11" s="392" t="s">
        <v>138</v>
      </c>
      <c r="C11" s="274"/>
      <c r="D11" s="274"/>
      <c r="E11" s="274"/>
      <c r="F11" s="294"/>
      <c r="G11" s="373" t="s">
        <v>92</v>
      </c>
      <c r="H11" s="294"/>
      <c r="I11" s="294"/>
      <c r="J11" s="373" t="s">
        <v>93</v>
      </c>
      <c r="K11" s="294"/>
      <c r="L11" s="294"/>
      <c r="M11" s="373" t="s">
        <v>94</v>
      </c>
      <c r="N11" s="274"/>
      <c r="O11" s="274"/>
    </row>
    <row r="12" spans="1:15" ht="18" x14ac:dyDescent="0.35">
      <c r="B12" s="289" t="s">
        <v>139</v>
      </c>
      <c r="C12" s="353">
        <v>30000000</v>
      </c>
      <c r="D12" s="354">
        <v>43831</v>
      </c>
      <c r="E12" s="355"/>
      <c r="F12" s="356">
        <v>0.2</v>
      </c>
      <c r="G12" s="374">
        <f>J12*F12</f>
        <v>0</v>
      </c>
      <c r="H12" s="358">
        <v>5</v>
      </c>
      <c r="I12" s="358">
        <v>5</v>
      </c>
      <c r="J12" s="359"/>
      <c r="K12" s="360"/>
      <c r="L12" s="361"/>
      <c r="M12" s="353"/>
      <c r="N12" s="362"/>
      <c r="O12" s="362">
        <f>C12</f>
        <v>30000000</v>
      </c>
    </row>
    <row r="13" spans="1:15" ht="18" x14ac:dyDescent="0.35">
      <c r="B13" s="352"/>
      <c r="C13" s="353"/>
      <c r="D13" s="354"/>
      <c r="E13" s="355"/>
      <c r="F13" s="356">
        <v>0.2</v>
      </c>
      <c r="G13" s="374">
        <f t="shared" ref="G13:G14" si="0">J13*F13</f>
        <v>0</v>
      </c>
      <c r="H13" s="358"/>
      <c r="I13" s="358"/>
      <c r="J13" s="359"/>
      <c r="K13" s="360"/>
      <c r="L13" s="361"/>
      <c r="M13" s="353"/>
      <c r="N13" s="362"/>
      <c r="O13" s="362"/>
    </row>
    <row r="14" spans="1:15" ht="18" x14ac:dyDescent="0.35">
      <c r="B14" s="352"/>
      <c r="C14" s="353"/>
      <c r="D14" s="354"/>
      <c r="E14" s="355"/>
      <c r="F14" s="356">
        <v>0.2</v>
      </c>
      <c r="G14" s="374">
        <f t="shared" si="0"/>
        <v>0</v>
      </c>
      <c r="H14" s="358"/>
      <c r="I14" s="358"/>
      <c r="J14" s="359"/>
      <c r="K14" s="360"/>
      <c r="L14" s="361"/>
      <c r="M14" s="353"/>
      <c r="N14" s="362"/>
      <c r="O14" s="362"/>
    </row>
    <row r="15" spans="1:15" ht="18" x14ac:dyDescent="0.35">
      <c r="B15" s="363" t="s">
        <v>163</v>
      </c>
      <c r="C15" s="364">
        <f>SUBTOTAL(9,C12:C14)</f>
        <v>30000000</v>
      </c>
      <c r="D15" s="365"/>
      <c r="E15" s="365"/>
      <c r="F15" s="366"/>
      <c r="G15" s="374">
        <f>SUM(G12:G14)</f>
        <v>0</v>
      </c>
      <c r="H15" s="365"/>
      <c r="I15" s="365"/>
      <c r="J15" s="368">
        <f t="shared" ref="J15:O15" si="1">SUM(J12:J14)</f>
        <v>0</v>
      </c>
      <c r="K15" s="368">
        <f t="shared" si="1"/>
        <v>0</v>
      </c>
      <c r="L15" s="368">
        <f t="shared" si="1"/>
        <v>0</v>
      </c>
      <c r="M15" s="368">
        <f t="shared" si="1"/>
        <v>0</v>
      </c>
      <c r="N15" s="368">
        <f t="shared" si="1"/>
        <v>0</v>
      </c>
      <c r="O15" s="368">
        <f t="shared" si="1"/>
        <v>30000000</v>
      </c>
    </row>
    <row r="16" spans="1:15" ht="17.399999999999999" x14ac:dyDescent="0.3">
      <c r="B16" s="287"/>
      <c r="C16" s="287"/>
      <c r="D16" s="287"/>
      <c r="E16" s="287"/>
      <c r="F16" s="287"/>
      <c r="G16" s="287"/>
      <c r="H16" s="287"/>
      <c r="I16" s="287"/>
      <c r="J16" s="287"/>
      <c r="K16" s="287"/>
      <c r="L16" s="287"/>
      <c r="M16" s="287"/>
      <c r="N16" s="287"/>
      <c r="O16" s="287"/>
    </row>
    <row r="17" spans="1:16" ht="17.399999999999999" x14ac:dyDescent="0.3">
      <c r="B17" s="287"/>
      <c r="C17" s="287"/>
      <c r="D17" s="287"/>
      <c r="E17" s="287"/>
      <c r="F17" s="287"/>
      <c r="G17" s="287"/>
      <c r="H17" s="287"/>
      <c r="I17" s="287"/>
      <c r="J17" s="287"/>
      <c r="K17" s="287"/>
      <c r="L17" s="287"/>
      <c r="M17" s="287"/>
      <c r="N17" s="287"/>
      <c r="O17" s="287"/>
    </row>
    <row r="18" spans="1:16" ht="90" x14ac:dyDescent="0.35">
      <c r="A18">
        <v>2021</v>
      </c>
      <c r="B18" s="392" t="s">
        <v>138</v>
      </c>
      <c r="C18" s="274"/>
      <c r="D18" s="274"/>
      <c r="E18" s="274"/>
      <c r="F18" s="294"/>
      <c r="G18" s="373" t="s">
        <v>92</v>
      </c>
      <c r="H18" s="294"/>
      <c r="I18" s="294"/>
      <c r="J18" s="373" t="s">
        <v>93</v>
      </c>
      <c r="K18" s="294"/>
      <c r="L18" s="294"/>
      <c r="M18" s="373" t="s">
        <v>94</v>
      </c>
      <c r="N18" s="274"/>
      <c r="O18" s="274"/>
    </row>
    <row r="19" spans="1:16" ht="18" x14ac:dyDescent="0.35">
      <c r="B19" s="289" t="s">
        <v>139</v>
      </c>
      <c r="C19" s="353">
        <v>30000000</v>
      </c>
      <c r="D19" s="354">
        <v>43831</v>
      </c>
      <c r="E19" s="355">
        <v>1</v>
      </c>
      <c r="F19" s="356">
        <v>0.2</v>
      </c>
      <c r="G19" s="374">
        <f>J19*F19</f>
        <v>6000000</v>
      </c>
      <c r="H19" s="358">
        <v>5</v>
      </c>
      <c r="I19" s="358">
        <v>4</v>
      </c>
      <c r="J19" s="359">
        <f>O12</f>
        <v>30000000</v>
      </c>
      <c r="K19" s="360">
        <f>J19-G19</f>
        <v>24000000</v>
      </c>
      <c r="L19" s="361">
        <f>K19/(I19+1)</f>
        <v>4800000</v>
      </c>
      <c r="M19" s="353">
        <v>0</v>
      </c>
      <c r="N19" s="362">
        <f>L19</f>
        <v>4800000</v>
      </c>
      <c r="O19" s="362">
        <f>K19+G19-L19</f>
        <v>25200000</v>
      </c>
    </row>
    <row r="20" spans="1:16" ht="18" x14ac:dyDescent="0.35">
      <c r="B20" s="352"/>
      <c r="C20" s="353"/>
      <c r="D20" s="354"/>
      <c r="E20" s="355"/>
      <c r="F20" s="356">
        <v>0.2</v>
      </c>
      <c r="G20" s="374"/>
      <c r="H20" s="358"/>
      <c r="I20" s="358"/>
      <c r="J20" s="359"/>
      <c r="K20" s="360"/>
      <c r="L20" s="361"/>
      <c r="M20" s="353"/>
      <c r="N20" s="362"/>
      <c r="O20" s="362"/>
    </row>
    <row r="21" spans="1:16" ht="18" x14ac:dyDescent="0.35">
      <c r="B21" s="352"/>
      <c r="C21" s="353"/>
      <c r="D21" s="354"/>
      <c r="E21" s="355"/>
      <c r="F21" s="356">
        <v>0.2</v>
      </c>
      <c r="G21" s="374"/>
      <c r="H21" s="358"/>
      <c r="I21" s="358"/>
      <c r="J21" s="359"/>
      <c r="K21" s="360"/>
      <c r="L21" s="361"/>
      <c r="M21" s="353"/>
      <c r="N21" s="362"/>
      <c r="O21" s="362"/>
    </row>
    <row r="22" spans="1:16" ht="18" x14ac:dyDescent="0.35">
      <c r="B22" s="363" t="s">
        <v>163</v>
      </c>
      <c r="C22" s="364">
        <f>SUBTOTAL(9,C19:C21)</f>
        <v>30000000</v>
      </c>
      <c r="D22" s="365"/>
      <c r="E22" s="365"/>
      <c r="F22" s="366"/>
      <c r="G22" s="374">
        <f>SUM(G19:G21)</f>
        <v>6000000</v>
      </c>
      <c r="H22" s="365"/>
      <c r="I22" s="365"/>
      <c r="J22" s="368">
        <f t="shared" ref="J22:O22" si="2">SUM(J19:J21)</f>
        <v>30000000</v>
      </c>
      <c r="K22" s="368">
        <f t="shared" si="2"/>
        <v>24000000</v>
      </c>
      <c r="L22" s="368">
        <f t="shared" si="2"/>
        <v>4800000</v>
      </c>
      <c r="M22" s="368">
        <f t="shared" si="2"/>
        <v>0</v>
      </c>
      <c r="N22" s="368">
        <f t="shared" si="2"/>
        <v>4800000</v>
      </c>
      <c r="O22" s="368">
        <f t="shared" si="2"/>
        <v>25200000</v>
      </c>
    </row>
    <row r="23" spans="1:16" ht="17.399999999999999" x14ac:dyDescent="0.3">
      <c r="B23" s="287"/>
      <c r="C23" s="287"/>
      <c r="D23" s="287"/>
      <c r="E23" s="287"/>
      <c r="F23" s="287"/>
      <c r="G23" s="287"/>
      <c r="H23" s="287"/>
      <c r="I23" s="287"/>
      <c r="J23" s="287"/>
      <c r="K23" s="287"/>
      <c r="L23" s="287"/>
      <c r="M23" s="287"/>
      <c r="N23" s="287"/>
      <c r="O23" s="287"/>
    </row>
    <row r="24" spans="1:16" ht="17.399999999999999" x14ac:dyDescent="0.3">
      <c r="B24" s="287"/>
      <c r="C24" s="287"/>
      <c r="D24" s="287"/>
      <c r="E24" s="287"/>
      <c r="F24" s="287"/>
      <c r="G24" s="287"/>
      <c r="H24" s="287"/>
      <c r="I24" s="287"/>
      <c r="J24" s="287"/>
      <c r="K24" s="287"/>
      <c r="L24" s="287"/>
      <c r="M24" s="287"/>
      <c r="N24" s="287"/>
      <c r="O24" s="287"/>
    </row>
    <row r="25" spans="1:16" ht="90" x14ac:dyDescent="0.35">
      <c r="A25">
        <v>2022</v>
      </c>
      <c r="B25" s="392" t="s">
        <v>138</v>
      </c>
      <c r="C25" s="274"/>
      <c r="D25" s="274"/>
      <c r="E25" s="274"/>
      <c r="F25" s="294"/>
      <c r="G25" s="373" t="s">
        <v>92</v>
      </c>
      <c r="H25" s="294"/>
      <c r="I25" s="294"/>
      <c r="J25" s="373" t="s">
        <v>93</v>
      </c>
      <c r="K25" s="294"/>
      <c r="L25" s="294"/>
      <c r="M25" s="373" t="s">
        <v>94</v>
      </c>
      <c r="N25" s="274"/>
      <c r="O25" s="274"/>
    </row>
    <row r="26" spans="1:16" ht="18" x14ac:dyDescent="0.35">
      <c r="B26" s="289" t="s">
        <v>139</v>
      </c>
      <c r="C26" s="353">
        <v>3000000</v>
      </c>
      <c r="D26" s="354">
        <v>44107</v>
      </c>
      <c r="E26" s="355">
        <v>1</v>
      </c>
      <c r="F26" s="356">
        <v>0.1</v>
      </c>
      <c r="G26" s="374">
        <v>6000000</v>
      </c>
      <c r="H26" s="358">
        <v>5</v>
      </c>
      <c r="I26" s="358">
        <v>3</v>
      </c>
      <c r="J26" s="359">
        <v>25200000</v>
      </c>
      <c r="K26" s="360">
        <f>J26-G26</f>
        <v>19200000</v>
      </c>
      <c r="L26" s="361">
        <f>((K26/(I26+1))/12)*6</f>
        <v>2400000</v>
      </c>
      <c r="M26" s="353">
        <v>4800000</v>
      </c>
      <c r="N26" s="362">
        <f>M26+L26</f>
        <v>7200000</v>
      </c>
      <c r="O26" s="362">
        <f>K26+G26-L26</f>
        <v>22800000</v>
      </c>
      <c r="P26" s="393">
        <v>44377</v>
      </c>
    </row>
    <row r="27" spans="1:16" ht="18" x14ac:dyDescent="0.35">
      <c r="B27" s="352"/>
      <c r="C27" s="353"/>
      <c r="D27" s="354"/>
      <c r="E27" s="355"/>
      <c r="F27" s="356">
        <v>0.1</v>
      </c>
      <c r="G27" s="374"/>
      <c r="H27" s="358"/>
      <c r="I27" s="358"/>
      <c r="J27" s="359"/>
      <c r="K27" s="360"/>
      <c r="L27" s="361"/>
      <c r="M27" s="353"/>
      <c r="N27" s="362"/>
      <c r="O27" s="362"/>
    </row>
    <row r="28" spans="1:16" ht="18" x14ac:dyDescent="0.35">
      <c r="B28" s="352"/>
      <c r="C28" s="353"/>
      <c r="D28" s="354"/>
      <c r="E28" s="355"/>
      <c r="F28" s="356">
        <v>0.1</v>
      </c>
      <c r="G28" s="374"/>
      <c r="H28" s="358"/>
      <c r="I28" s="358"/>
      <c r="J28" s="359"/>
      <c r="K28" s="360"/>
      <c r="L28" s="361"/>
      <c r="M28" s="353"/>
      <c r="N28" s="362"/>
      <c r="O28" s="362"/>
    </row>
    <row r="29" spans="1:16" ht="18" x14ac:dyDescent="0.35">
      <c r="B29" s="363" t="s">
        <v>163</v>
      </c>
      <c r="C29" s="364">
        <f>SUBTOTAL(9,C26:C28)</f>
        <v>3000000</v>
      </c>
      <c r="D29" s="365"/>
      <c r="E29" s="365"/>
      <c r="F29" s="366"/>
      <c r="G29" s="374">
        <f>SUM(G26:G28)</f>
        <v>6000000</v>
      </c>
      <c r="H29" s="365"/>
      <c r="I29" s="365"/>
      <c r="J29" s="368">
        <f t="shared" ref="J29:O29" si="3">SUM(J26:J28)</f>
        <v>25200000</v>
      </c>
      <c r="K29" s="368">
        <f t="shared" si="3"/>
        <v>19200000</v>
      </c>
      <c r="L29" s="368">
        <f t="shared" si="3"/>
        <v>2400000</v>
      </c>
      <c r="M29" s="368">
        <f t="shared" si="3"/>
        <v>4800000</v>
      </c>
      <c r="N29" s="368">
        <f t="shared" si="3"/>
        <v>7200000</v>
      </c>
      <c r="O29" s="368">
        <f t="shared" si="3"/>
        <v>22800000</v>
      </c>
    </row>
    <row r="30" spans="1:16" ht="17.399999999999999" x14ac:dyDescent="0.3">
      <c r="B30" s="287"/>
      <c r="C30" s="287"/>
      <c r="D30" s="287"/>
      <c r="E30" s="287"/>
      <c r="F30" s="287"/>
      <c r="G30" s="287"/>
      <c r="H30" s="287"/>
      <c r="I30" s="287"/>
      <c r="J30" s="287"/>
      <c r="K30" s="287"/>
      <c r="L30" s="287"/>
      <c r="M30" s="287"/>
      <c r="N30" s="287"/>
      <c r="O30" s="287"/>
    </row>
    <row r="31" spans="1:16" ht="17.399999999999999" x14ac:dyDescent="0.3">
      <c r="B31" s="287"/>
      <c r="C31" s="287"/>
      <c r="D31" s="287"/>
      <c r="E31" s="287"/>
      <c r="F31" s="287"/>
      <c r="G31" s="287"/>
      <c r="H31" s="287"/>
      <c r="I31" s="287"/>
      <c r="J31" s="287"/>
      <c r="K31" s="287"/>
      <c r="L31" s="287"/>
      <c r="M31" s="287"/>
      <c r="N31" s="287"/>
      <c r="O31" s="287"/>
    </row>
    <row r="32" spans="1:16" ht="15" x14ac:dyDescent="0.25">
      <c r="F32" s="234" t="s">
        <v>140</v>
      </c>
      <c r="G32" s="235"/>
      <c r="H32" s="236"/>
    </row>
    <row r="33" spans="2:9" ht="15" x14ac:dyDescent="0.25">
      <c r="F33" s="237" t="s">
        <v>141</v>
      </c>
      <c r="G33" s="237"/>
      <c r="H33" s="238">
        <v>20000000</v>
      </c>
    </row>
    <row r="40" spans="2:9" ht="18" x14ac:dyDescent="0.35">
      <c r="B40" s="273" t="s">
        <v>113</v>
      </c>
      <c r="C40" s="273"/>
      <c r="D40" s="273"/>
      <c r="E40" s="274"/>
      <c r="F40" s="273" t="s">
        <v>114</v>
      </c>
      <c r="G40" s="273"/>
      <c r="H40" s="273"/>
      <c r="I40" s="273"/>
    </row>
    <row r="41" spans="2:9" ht="18" x14ac:dyDescent="0.35">
      <c r="B41" s="275">
        <v>2021</v>
      </c>
      <c r="C41" s="275"/>
      <c r="D41" s="275"/>
      <c r="E41" s="276"/>
      <c r="F41" s="275">
        <v>2021</v>
      </c>
      <c r="G41" s="275"/>
      <c r="H41" s="275"/>
      <c r="I41" s="275"/>
    </row>
    <row r="42" spans="2:9" ht="18" x14ac:dyDescent="0.35">
      <c r="B42" s="277" t="s">
        <v>110</v>
      </c>
      <c r="C42" s="278">
        <v>0</v>
      </c>
      <c r="D42" s="277"/>
      <c r="E42" s="276"/>
      <c r="F42" s="279" t="s">
        <v>109</v>
      </c>
      <c r="G42" s="279"/>
      <c r="H42" s="280">
        <f>L22</f>
        <v>4800000</v>
      </c>
      <c r="I42" s="277"/>
    </row>
    <row r="43" spans="2:9" ht="18" x14ac:dyDescent="0.35">
      <c r="B43" s="281" t="s">
        <v>148</v>
      </c>
      <c r="C43" s="277"/>
      <c r="D43" s="278">
        <f>C42</f>
        <v>0</v>
      </c>
      <c r="E43" s="274"/>
      <c r="F43" s="282" t="s">
        <v>111</v>
      </c>
      <c r="G43" s="282"/>
      <c r="H43" s="277"/>
      <c r="I43" s="280">
        <f>H42</f>
        <v>4800000</v>
      </c>
    </row>
    <row r="44" spans="2:9" ht="18" x14ac:dyDescent="0.35">
      <c r="B44" s="275">
        <v>2022</v>
      </c>
      <c r="C44" s="275"/>
      <c r="D44" s="275"/>
      <c r="E44" s="274"/>
      <c r="F44" s="275">
        <v>2022</v>
      </c>
      <c r="G44" s="275"/>
      <c r="H44" s="275"/>
      <c r="I44" s="275"/>
    </row>
    <row r="45" spans="2:9" ht="18" x14ac:dyDescent="0.35">
      <c r="B45" s="277" t="s">
        <v>110</v>
      </c>
      <c r="C45" s="278">
        <v>0</v>
      </c>
      <c r="D45" s="277"/>
      <c r="E45" s="274"/>
      <c r="F45" s="279" t="s">
        <v>109</v>
      </c>
      <c r="G45" s="279"/>
      <c r="H45" s="280">
        <f>L29</f>
        <v>2400000</v>
      </c>
      <c r="I45" s="277"/>
    </row>
    <row r="46" spans="2:9" ht="18" x14ac:dyDescent="0.35">
      <c r="B46" s="281" t="s">
        <v>148</v>
      </c>
      <c r="C46" s="277"/>
      <c r="D46" s="278">
        <f>C45</f>
        <v>0</v>
      </c>
      <c r="E46" s="274"/>
      <c r="F46" s="283" t="s">
        <v>111</v>
      </c>
      <c r="G46" s="284"/>
      <c r="H46" s="277"/>
      <c r="I46" s="280">
        <f>H45</f>
        <v>2400000</v>
      </c>
    </row>
    <row r="47" spans="2:9" ht="18" x14ac:dyDescent="0.35">
      <c r="B47" s="274"/>
      <c r="C47" s="274"/>
      <c r="D47" s="274"/>
      <c r="E47" s="274"/>
      <c r="F47" s="274"/>
      <c r="G47" s="274"/>
      <c r="H47" s="274"/>
      <c r="I47" s="274"/>
    </row>
    <row r="48" spans="2:9" ht="18" x14ac:dyDescent="0.35">
      <c r="B48" s="274"/>
      <c r="C48" s="274"/>
      <c r="D48" s="274"/>
      <c r="E48" s="274"/>
      <c r="F48" s="275" t="s">
        <v>164</v>
      </c>
      <c r="G48" s="275"/>
      <c r="H48" s="275"/>
      <c r="I48" s="275"/>
    </row>
    <row r="49" spans="2:9" ht="18" x14ac:dyDescent="0.35">
      <c r="B49" s="274"/>
      <c r="C49" s="274"/>
      <c r="D49" s="274"/>
      <c r="E49" s="274"/>
      <c r="F49" s="279" t="s">
        <v>130</v>
      </c>
      <c r="G49" s="279"/>
      <c r="H49" s="280">
        <v>22000000</v>
      </c>
      <c r="I49" s="277"/>
    </row>
    <row r="50" spans="2:9" ht="18" x14ac:dyDescent="0.35">
      <c r="B50" s="274"/>
      <c r="C50" s="274"/>
      <c r="D50" s="274"/>
      <c r="E50" s="274"/>
      <c r="F50" s="388"/>
      <c r="G50" s="389" t="s">
        <v>166</v>
      </c>
      <c r="H50" s="280"/>
      <c r="I50" s="295">
        <v>2000000</v>
      </c>
    </row>
    <row r="51" spans="2:9" ht="18" x14ac:dyDescent="0.35">
      <c r="B51" s="274"/>
      <c r="C51" s="274"/>
      <c r="D51" s="274"/>
      <c r="E51" s="274"/>
      <c r="F51" s="394" t="s">
        <v>164</v>
      </c>
      <c r="G51" s="395"/>
      <c r="H51" s="277"/>
      <c r="I51" s="295">
        <v>20000000</v>
      </c>
    </row>
    <row r="52" spans="2:9" ht="18" x14ac:dyDescent="0.35">
      <c r="B52" s="274"/>
      <c r="C52" s="274"/>
      <c r="D52" s="274"/>
      <c r="E52" s="274"/>
      <c r="F52" s="390"/>
      <c r="G52" s="390"/>
      <c r="H52" s="391"/>
      <c r="I52" s="276"/>
    </row>
    <row r="53" spans="2:9" ht="18" x14ac:dyDescent="0.35">
      <c r="B53" s="287"/>
      <c r="C53" s="287"/>
      <c r="D53" s="287"/>
      <c r="E53" s="287"/>
      <c r="F53" s="275" t="s">
        <v>165</v>
      </c>
      <c r="G53" s="275"/>
      <c r="H53" s="275"/>
      <c r="I53" s="275"/>
    </row>
    <row r="54" spans="2:9" ht="18" x14ac:dyDescent="0.35">
      <c r="B54" s="287"/>
      <c r="C54" s="287"/>
      <c r="D54" s="287"/>
      <c r="E54" s="287"/>
      <c r="F54" s="279" t="s">
        <v>168</v>
      </c>
      <c r="G54" s="279"/>
      <c r="H54" s="280">
        <f>O29</f>
        <v>22800000</v>
      </c>
      <c r="I54" s="277"/>
    </row>
    <row r="55" spans="2:9" ht="18" x14ac:dyDescent="0.35">
      <c r="B55" s="287"/>
      <c r="C55" s="287"/>
      <c r="D55" s="287"/>
      <c r="E55" s="287"/>
      <c r="F55" s="283" t="s">
        <v>169</v>
      </c>
      <c r="G55" s="284"/>
      <c r="H55" s="290">
        <f>N29</f>
        <v>7200000</v>
      </c>
      <c r="I55" s="280"/>
    </row>
    <row r="56" spans="2:9" ht="18" x14ac:dyDescent="0.35">
      <c r="B56" s="287"/>
      <c r="C56" s="287"/>
      <c r="D56" s="287"/>
      <c r="E56" s="287"/>
      <c r="F56" s="283" t="s">
        <v>167</v>
      </c>
      <c r="G56" s="284"/>
      <c r="H56" s="277"/>
      <c r="I56" s="280">
        <v>30000000</v>
      </c>
    </row>
    <row r="57" spans="2:9" x14ac:dyDescent="0.25">
      <c r="H57" s="396">
        <f>SUM(H54:H56)</f>
        <v>30000000</v>
      </c>
      <c r="I57" s="396">
        <f>SUM(I54:I56)</f>
        <v>30000000</v>
      </c>
    </row>
  </sheetData>
  <mergeCells count="24">
    <mergeCell ref="F53:I53"/>
    <mergeCell ref="F54:G54"/>
    <mergeCell ref="F55:G55"/>
    <mergeCell ref="F56:G56"/>
    <mergeCell ref="F45:G45"/>
    <mergeCell ref="F46:G46"/>
    <mergeCell ref="F48:I48"/>
    <mergeCell ref="F49:G49"/>
    <mergeCell ref="F51:G51"/>
    <mergeCell ref="F52:G52"/>
    <mergeCell ref="B41:D41"/>
    <mergeCell ref="F41:I41"/>
    <mergeCell ref="F42:G42"/>
    <mergeCell ref="F43:G43"/>
    <mergeCell ref="B44:D44"/>
    <mergeCell ref="F44:I44"/>
    <mergeCell ref="B4:E4"/>
    <mergeCell ref="F4:O4"/>
    <mergeCell ref="G5:G6"/>
    <mergeCell ref="N5:N6"/>
    <mergeCell ref="O5:O6"/>
    <mergeCell ref="B40:D40"/>
    <mergeCell ref="F40:I40"/>
    <mergeCell ref="F32:H32"/>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13F4A-8F5B-43AC-B5BF-BB2A65092182}">
  <sheetPr>
    <tabColor rgb="FFFF0000"/>
  </sheetPr>
  <dimension ref="B1:O26"/>
  <sheetViews>
    <sheetView showGridLines="0" topLeftCell="A7" workbookViewId="0">
      <selection activeCell="C6" sqref="C6"/>
    </sheetView>
  </sheetViews>
  <sheetFormatPr baseColWidth="10" defaultRowHeight="14.4" x14ac:dyDescent="0.3"/>
  <cols>
    <col min="1" max="2" width="11.5546875" style="154"/>
    <col min="3" max="3" width="37.33203125" style="154" customWidth="1"/>
    <col min="4" max="7" width="11.5546875" style="154"/>
    <col min="8" max="8" width="14.33203125" style="154" bestFit="1" customWidth="1"/>
    <col min="9" max="9" width="13.5546875" style="154" customWidth="1"/>
    <col min="10" max="13" width="11.5546875" style="154"/>
    <col min="14" max="14" width="3.44140625" style="154" customWidth="1"/>
    <col min="15" max="16384" width="11.5546875" style="154"/>
  </cols>
  <sheetData>
    <row r="1" spans="2:15" ht="21" x14ac:dyDescent="0.4">
      <c r="C1" s="182" t="s">
        <v>136</v>
      </c>
      <c r="D1" s="182"/>
      <c r="E1" s="182"/>
      <c r="F1" s="182"/>
      <c r="G1" s="182"/>
      <c r="H1" s="182"/>
      <c r="I1" s="182"/>
      <c r="J1" s="182"/>
      <c r="K1" s="182"/>
      <c r="L1" s="182"/>
      <c r="M1" s="182"/>
    </row>
    <row r="2" spans="2:15" ht="15" thickBot="1" x14ac:dyDescent="0.35"/>
    <row r="3" spans="2:15" ht="15" thickBot="1" x14ac:dyDescent="0.35">
      <c r="C3" s="155" t="s">
        <v>95</v>
      </c>
      <c r="D3" s="155" t="s">
        <v>96</v>
      </c>
      <c r="E3" s="155" t="s">
        <v>97</v>
      </c>
      <c r="F3" s="155" t="s">
        <v>98</v>
      </c>
      <c r="G3" s="156" t="s">
        <v>99</v>
      </c>
      <c r="H3" s="157"/>
      <c r="I3" s="157"/>
      <c r="J3" s="157"/>
      <c r="K3" s="157"/>
      <c r="L3" s="157"/>
      <c r="M3" s="158"/>
    </row>
    <row r="4" spans="2:15" ht="69" x14ac:dyDescent="0.3">
      <c r="C4" s="159"/>
      <c r="D4" s="159"/>
      <c r="E4" s="159"/>
      <c r="F4" s="159"/>
      <c r="G4" s="160" t="s">
        <v>100</v>
      </c>
      <c r="H4" s="161" t="s">
        <v>101</v>
      </c>
      <c r="I4" s="161" t="s">
        <v>102</v>
      </c>
      <c r="J4" s="161" t="s">
        <v>103</v>
      </c>
      <c r="K4" s="224" t="s">
        <v>104</v>
      </c>
      <c r="L4" s="224" t="s">
        <v>105</v>
      </c>
      <c r="M4" s="162" t="s">
        <v>106</v>
      </c>
      <c r="O4" s="184" t="s">
        <v>115</v>
      </c>
    </row>
    <row r="5" spans="2:15" x14ac:dyDescent="0.3">
      <c r="B5" s="163"/>
      <c r="C5" s="206" t="s">
        <v>138</v>
      </c>
      <c r="D5" s="164"/>
      <c r="E5" s="164"/>
      <c r="F5" s="164"/>
      <c r="G5" s="164"/>
      <c r="H5" s="164"/>
      <c r="I5" s="164"/>
      <c r="J5" s="164"/>
      <c r="K5" s="164"/>
      <c r="L5" s="164"/>
      <c r="M5" s="164"/>
    </row>
    <row r="6" spans="2:15" x14ac:dyDescent="0.3">
      <c r="B6" s="207">
        <v>2017</v>
      </c>
      <c r="C6" s="165" t="s">
        <v>139</v>
      </c>
      <c r="D6" s="166">
        <v>30000000</v>
      </c>
      <c r="E6" s="167">
        <v>42916</v>
      </c>
      <c r="F6" s="168">
        <v>1.0309999999999999</v>
      </c>
      <c r="G6" s="169">
        <v>5</v>
      </c>
      <c r="H6" s="170">
        <v>5</v>
      </c>
      <c r="I6" s="171">
        <v>0</v>
      </c>
      <c r="J6" s="171">
        <f>I6*F6</f>
        <v>0</v>
      </c>
      <c r="K6" s="172">
        <f>ROUND((J6/(H6+1)),0)</f>
        <v>0</v>
      </c>
      <c r="L6" s="172">
        <f>K6</f>
        <v>0</v>
      </c>
      <c r="M6" s="172">
        <v>30000000</v>
      </c>
      <c r="O6" s="183">
        <f>J6-I6</f>
        <v>0</v>
      </c>
    </row>
    <row r="7" spans="2:15" x14ac:dyDescent="0.3">
      <c r="B7" s="208">
        <v>2018</v>
      </c>
      <c r="C7" s="165" t="s">
        <v>139</v>
      </c>
      <c r="D7" s="166">
        <v>30000000</v>
      </c>
      <c r="E7" s="167">
        <v>42916</v>
      </c>
      <c r="F7" s="173">
        <v>1.045148</v>
      </c>
      <c r="G7" s="169">
        <v>5</v>
      </c>
      <c r="H7" s="170">
        <v>4</v>
      </c>
      <c r="I7" s="174">
        <f>M6</f>
        <v>30000000</v>
      </c>
      <c r="J7" s="174">
        <f>I7*F7</f>
        <v>31354440</v>
      </c>
      <c r="K7" s="175">
        <f>ROUND((J7/(H7+1)),0)</f>
        <v>6270888</v>
      </c>
      <c r="L7" s="175">
        <f>L6+K7</f>
        <v>6270888</v>
      </c>
      <c r="M7" s="175">
        <f>+J7-K7</f>
        <v>25083552</v>
      </c>
      <c r="O7" s="183">
        <f t="shared" ref="O7:O9" si="0">J7-I7</f>
        <v>1354440</v>
      </c>
    </row>
    <row r="8" spans="2:15" x14ac:dyDescent="0.3">
      <c r="B8" s="209">
        <v>2019</v>
      </c>
      <c r="C8" s="165" t="s">
        <v>139</v>
      </c>
      <c r="D8" s="166">
        <v>30000000</v>
      </c>
      <c r="E8" s="167">
        <v>42916</v>
      </c>
      <c r="F8" s="176">
        <v>1.045148</v>
      </c>
      <c r="G8" s="169">
        <v>5</v>
      </c>
      <c r="H8" s="170">
        <v>3</v>
      </c>
      <c r="I8" s="177">
        <f>M7</f>
        <v>25083552</v>
      </c>
      <c r="J8" s="177">
        <f>I8*F8</f>
        <v>26216024.205695998</v>
      </c>
      <c r="K8" s="178">
        <f>J8/(H8+1)</f>
        <v>6554006.0514239995</v>
      </c>
      <c r="L8" s="178">
        <f>L7+K8</f>
        <v>12824894.051424</v>
      </c>
      <c r="M8" s="178">
        <f>J8-K8</f>
        <v>19662018.154271998</v>
      </c>
      <c r="O8" s="183">
        <f t="shared" si="0"/>
        <v>1132472.2056959979</v>
      </c>
    </row>
    <row r="9" spans="2:15" x14ac:dyDescent="0.3">
      <c r="B9" s="217">
        <v>2020</v>
      </c>
      <c r="C9" s="165" t="s">
        <v>139</v>
      </c>
      <c r="D9" s="166">
        <v>30000000</v>
      </c>
      <c r="E9" s="220">
        <v>42916</v>
      </c>
      <c r="F9" s="221"/>
      <c r="G9" s="169">
        <v>5</v>
      </c>
      <c r="H9" s="215">
        <v>2</v>
      </c>
      <c r="I9" s="179"/>
      <c r="J9" s="179"/>
      <c r="K9" s="180"/>
      <c r="L9" s="180"/>
      <c r="M9" s="180"/>
      <c r="O9" s="183">
        <f t="shared" si="0"/>
        <v>0</v>
      </c>
    </row>
    <row r="10" spans="2:15" x14ac:dyDescent="0.3">
      <c r="B10" s="217">
        <v>2021</v>
      </c>
      <c r="C10" s="165" t="s">
        <v>139</v>
      </c>
      <c r="D10" s="166">
        <v>30000000</v>
      </c>
      <c r="E10" s="220">
        <v>42916</v>
      </c>
      <c r="F10" s="217"/>
      <c r="G10" s="169">
        <v>5</v>
      </c>
      <c r="H10" s="216">
        <v>1</v>
      </c>
      <c r="I10" s="179"/>
      <c r="J10" s="179"/>
      <c r="K10" s="180"/>
      <c r="L10" s="180"/>
      <c r="M10" s="180"/>
      <c r="O10" s="185">
        <f>SUM(O6:O9)</f>
        <v>2486912.2056959979</v>
      </c>
    </row>
    <row r="11" spans="2:15" x14ac:dyDescent="0.3">
      <c r="B11" s="217">
        <v>2022</v>
      </c>
      <c r="C11" s="165" t="s">
        <v>139</v>
      </c>
      <c r="D11" s="166">
        <v>30000000</v>
      </c>
      <c r="E11" s="220">
        <v>42916</v>
      </c>
      <c r="F11" s="217"/>
      <c r="G11" s="169">
        <v>5</v>
      </c>
      <c r="H11" s="216">
        <v>0</v>
      </c>
      <c r="I11" s="179"/>
      <c r="J11" s="179"/>
      <c r="K11" s="180"/>
      <c r="L11" s="180"/>
      <c r="M11" s="180"/>
      <c r="O11" s="231"/>
    </row>
    <row r="12" spans="2:15" x14ac:dyDescent="0.3">
      <c r="D12" s="230" t="s">
        <v>123</v>
      </c>
      <c r="K12" s="223" t="s">
        <v>120</v>
      </c>
      <c r="O12" s="223" t="s">
        <v>123</v>
      </c>
    </row>
    <row r="14" spans="2:15" ht="15.6" x14ac:dyDescent="0.3">
      <c r="C14" s="186" t="s">
        <v>113</v>
      </c>
      <c r="D14" s="186"/>
      <c r="E14" s="186"/>
      <c r="F14" s="51"/>
      <c r="G14" s="186" t="s">
        <v>114</v>
      </c>
      <c r="H14" s="186"/>
      <c r="I14" s="186"/>
      <c r="J14" s="186"/>
    </row>
    <row r="15" spans="2:15" ht="15.6" x14ac:dyDescent="0.3">
      <c r="C15" s="187">
        <v>2018</v>
      </c>
      <c r="D15" s="187"/>
      <c r="E15" s="187"/>
      <c r="F15" s="188"/>
      <c r="G15" s="187">
        <v>2018</v>
      </c>
      <c r="H15" s="187"/>
      <c r="I15" s="187"/>
      <c r="J15" s="187"/>
    </row>
    <row r="16" spans="2:15" ht="15.6" x14ac:dyDescent="0.3">
      <c r="C16" s="189" t="s">
        <v>110</v>
      </c>
      <c r="D16" s="190">
        <f>O7</f>
        <v>1354440</v>
      </c>
      <c r="E16" s="189"/>
      <c r="F16" s="188"/>
      <c r="G16" s="191" t="s">
        <v>109</v>
      </c>
      <c r="H16" s="191"/>
      <c r="I16" s="192">
        <f>K7</f>
        <v>6270888</v>
      </c>
      <c r="J16" s="189"/>
    </row>
    <row r="17" spans="3:11" ht="15.6" x14ac:dyDescent="0.3">
      <c r="C17" s="193" t="s">
        <v>112</v>
      </c>
      <c r="D17" s="189"/>
      <c r="E17" s="190">
        <f>D16</f>
        <v>1354440</v>
      </c>
      <c r="F17" s="51"/>
      <c r="G17" s="194" t="s">
        <v>111</v>
      </c>
      <c r="H17" s="194"/>
      <c r="I17" s="189"/>
      <c r="J17" s="192">
        <f>I16</f>
        <v>6270888</v>
      </c>
    </row>
    <row r="18" spans="3:11" ht="15.6" x14ac:dyDescent="0.3">
      <c r="C18" s="187">
        <v>2019</v>
      </c>
      <c r="D18" s="187"/>
      <c r="E18" s="187"/>
      <c r="F18" s="51"/>
      <c r="G18" s="187">
        <v>2019</v>
      </c>
      <c r="H18" s="187"/>
      <c r="I18" s="187"/>
      <c r="J18" s="187"/>
    </row>
    <row r="19" spans="3:11" ht="15.6" x14ac:dyDescent="0.3">
      <c r="C19" s="189" t="s">
        <v>110</v>
      </c>
      <c r="D19" s="190">
        <f>O8</f>
        <v>1132472.2056959979</v>
      </c>
      <c r="E19" s="189"/>
      <c r="F19" s="51"/>
      <c r="G19" s="191" t="s">
        <v>109</v>
      </c>
      <c r="H19" s="191"/>
      <c r="I19" s="192">
        <f>K8</f>
        <v>6554006.0514239995</v>
      </c>
      <c r="J19" s="189"/>
    </row>
    <row r="20" spans="3:11" ht="15.6" x14ac:dyDescent="0.3">
      <c r="C20" s="193" t="s">
        <v>112</v>
      </c>
      <c r="D20" s="189"/>
      <c r="E20" s="190">
        <f>D19</f>
        <v>1132472.2056959979</v>
      </c>
      <c r="F20" s="51"/>
      <c r="G20" s="195" t="s">
        <v>111</v>
      </c>
      <c r="H20" s="196"/>
      <c r="I20" s="189"/>
      <c r="J20" s="192">
        <f>I19</f>
        <v>6554006.0514239995</v>
      </c>
    </row>
    <row r="22" spans="3:11" x14ac:dyDescent="0.3">
      <c r="G22" s="181" t="s">
        <v>116</v>
      </c>
      <c r="H22" s="181"/>
      <c r="I22" s="181"/>
      <c r="J22" s="181"/>
    </row>
    <row r="23" spans="3:11" x14ac:dyDescent="0.3">
      <c r="G23" s="201" t="s">
        <v>117</v>
      </c>
      <c r="H23" s="201"/>
      <c r="I23" s="200">
        <f>D6+O7+O8</f>
        <v>32486912.205695998</v>
      </c>
      <c r="K23" s="154" t="s">
        <v>122</v>
      </c>
    </row>
    <row r="24" spans="3:11" ht="15" thickBot="1" x14ac:dyDescent="0.35">
      <c r="G24" s="201" t="s">
        <v>118</v>
      </c>
      <c r="H24" s="201"/>
      <c r="I24" s="204">
        <f>L8</f>
        <v>12824894.051424</v>
      </c>
      <c r="K24" s="154" t="s">
        <v>121</v>
      </c>
    </row>
    <row r="25" spans="3:11" ht="15" thickBot="1" x14ac:dyDescent="0.35">
      <c r="G25" s="201" t="s">
        <v>119</v>
      </c>
      <c r="H25" s="201"/>
      <c r="I25" s="205">
        <f>I23-I24</f>
        <v>19662018.154271998</v>
      </c>
    </row>
    <row r="26" spans="3:11" ht="15" thickTop="1" x14ac:dyDescent="0.3"/>
  </sheetData>
  <mergeCells count="20">
    <mergeCell ref="G24:H24"/>
    <mergeCell ref="G25:H25"/>
    <mergeCell ref="C18:E18"/>
    <mergeCell ref="G18:J18"/>
    <mergeCell ref="G19:H19"/>
    <mergeCell ref="G20:H20"/>
    <mergeCell ref="G22:J22"/>
    <mergeCell ref="G23:H23"/>
    <mergeCell ref="C14:E14"/>
    <mergeCell ref="G14:J14"/>
    <mergeCell ref="C15:E15"/>
    <mergeCell ref="G15:J15"/>
    <mergeCell ref="G16:H16"/>
    <mergeCell ref="G17:H17"/>
    <mergeCell ref="C1:M1"/>
    <mergeCell ref="C3:C4"/>
    <mergeCell ref="D3:D4"/>
    <mergeCell ref="E3:E4"/>
    <mergeCell ref="F3:F4"/>
    <mergeCell ref="G3:M3"/>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633A2-E7C9-4135-83B4-465746D815E4}">
  <sheetPr>
    <tabColor rgb="FF00B0F0"/>
  </sheetPr>
  <dimension ref="B1:O25"/>
  <sheetViews>
    <sheetView showGridLines="0" topLeftCell="A4" workbookViewId="0">
      <selection activeCell="B4" sqref="B3:O11"/>
    </sheetView>
  </sheetViews>
  <sheetFormatPr baseColWidth="10" defaultRowHeight="14.4" x14ac:dyDescent="0.3"/>
  <cols>
    <col min="1" max="2" width="11.5546875" style="154"/>
    <col min="3" max="3" width="37.33203125" style="154" customWidth="1"/>
    <col min="4" max="7" width="11.5546875" style="154"/>
    <col min="8" max="8" width="14.33203125" style="154" bestFit="1" customWidth="1"/>
    <col min="9" max="9" width="13.5546875" style="154" customWidth="1"/>
    <col min="10" max="13" width="11.5546875" style="154"/>
    <col min="14" max="14" width="3.44140625" style="154" customWidth="1"/>
    <col min="15" max="16384" width="11.5546875" style="154"/>
  </cols>
  <sheetData>
    <row r="1" spans="2:15" ht="37.200000000000003" customHeight="1" x14ac:dyDescent="0.3">
      <c r="C1" s="250" t="s">
        <v>136</v>
      </c>
      <c r="D1" s="250"/>
      <c r="E1" s="250"/>
      <c r="F1" s="250"/>
      <c r="G1" s="250"/>
      <c r="H1" s="250"/>
      <c r="I1" s="250"/>
      <c r="J1" s="250"/>
      <c r="K1" s="250"/>
      <c r="L1" s="250"/>
      <c r="M1" s="250"/>
    </row>
    <row r="2" spans="2:15" ht="22.8" customHeight="1" thickBot="1" x14ac:dyDescent="0.35">
      <c r="C2" s="251" t="s">
        <v>143</v>
      </c>
      <c r="D2" s="251"/>
      <c r="E2" s="251"/>
      <c r="F2" s="251"/>
      <c r="G2" s="251"/>
      <c r="H2" s="251"/>
      <c r="I2" s="251"/>
      <c r="J2" s="251"/>
      <c r="K2" s="251"/>
      <c r="L2" s="251"/>
      <c r="M2" s="251"/>
    </row>
    <row r="3" spans="2:15" ht="15" thickBot="1" x14ac:dyDescent="0.35">
      <c r="C3" s="155" t="s">
        <v>95</v>
      </c>
      <c r="D3" s="155" t="s">
        <v>96</v>
      </c>
      <c r="E3" s="155" t="s">
        <v>97</v>
      </c>
      <c r="F3" s="155" t="s">
        <v>98</v>
      </c>
      <c r="G3" s="156" t="s">
        <v>99</v>
      </c>
      <c r="H3" s="157"/>
      <c r="I3" s="157"/>
      <c r="J3" s="157"/>
      <c r="K3" s="157"/>
      <c r="L3" s="157"/>
      <c r="M3" s="158"/>
    </row>
    <row r="4" spans="2:15" ht="69" x14ac:dyDescent="0.3">
      <c r="C4" s="159"/>
      <c r="D4" s="159"/>
      <c r="E4" s="159"/>
      <c r="F4" s="159"/>
      <c r="G4" s="160" t="s">
        <v>100</v>
      </c>
      <c r="H4" s="161" t="s">
        <v>101</v>
      </c>
      <c r="I4" s="161" t="s">
        <v>102</v>
      </c>
      <c r="J4" s="161" t="s">
        <v>103</v>
      </c>
      <c r="K4" s="224" t="s">
        <v>104</v>
      </c>
      <c r="L4" s="224" t="s">
        <v>105</v>
      </c>
      <c r="M4" s="162" t="s">
        <v>106</v>
      </c>
      <c r="O4" s="184" t="s">
        <v>115</v>
      </c>
    </row>
    <row r="5" spans="2:15" x14ac:dyDescent="0.3">
      <c r="B5" s="163"/>
      <c r="C5" s="206" t="s">
        <v>107</v>
      </c>
      <c r="D5" s="164"/>
      <c r="E5" s="164"/>
      <c r="F5" s="164"/>
      <c r="G5" s="164"/>
      <c r="H5" s="164"/>
      <c r="I5" s="164"/>
      <c r="J5" s="164"/>
      <c r="K5" s="164"/>
      <c r="L5" s="164"/>
      <c r="M5" s="164"/>
    </row>
    <row r="6" spans="2:15" x14ac:dyDescent="0.3">
      <c r="B6" s="207">
        <v>2017</v>
      </c>
      <c r="C6" s="165" t="s">
        <v>108</v>
      </c>
      <c r="D6" s="166">
        <v>5000000</v>
      </c>
      <c r="E6" s="167">
        <v>41820</v>
      </c>
      <c r="F6" s="168">
        <v>1.0309999999999999</v>
      </c>
      <c r="G6" s="169">
        <v>4</v>
      </c>
      <c r="H6" s="170">
        <v>4</v>
      </c>
      <c r="I6" s="171">
        <v>0</v>
      </c>
      <c r="J6" s="171">
        <f>I6*F6</f>
        <v>0</v>
      </c>
      <c r="K6" s="172">
        <f>ROUND((J6/(H6+1)),0)</f>
        <v>0</v>
      </c>
      <c r="L6" s="172">
        <f>K6</f>
        <v>0</v>
      </c>
      <c r="M6" s="172">
        <v>5000000</v>
      </c>
      <c r="O6" s="183">
        <f>J6-I6</f>
        <v>0</v>
      </c>
    </row>
    <row r="7" spans="2:15" x14ac:dyDescent="0.3">
      <c r="B7" s="208">
        <v>2018</v>
      </c>
      <c r="C7" s="165" t="s">
        <v>108</v>
      </c>
      <c r="D7" s="166">
        <v>5000000</v>
      </c>
      <c r="E7" s="167">
        <v>41820</v>
      </c>
      <c r="F7" s="173">
        <v>1.045148</v>
      </c>
      <c r="G7" s="169">
        <v>4</v>
      </c>
      <c r="H7" s="170">
        <v>3</v>
      </c>
      <c r="I7" s="174">
        <f>M6</f>
        <v>5000000</v>
      </c>
      <c r="J7" s="174">
        <f>I7*F7</f>
        <v>5225740</v>
      </c>
      <c r="K7" s="175">
        <f>ROUND((J7/(H7+1)),0)</f>
        <v>1306435</v>
      </c>
      <c r="L7" s="175">
        <f>L6+K7</f>
        <v>1306435</v>
      </c>
      <c r="M7" s="175">
        <f>+J7-K7</f>
        <v>3919305</v>
      </c>
      <c r="O7" s="183">
        <f t="shared" ref="O7:O9" si="0">J7-I7</f>
        <v>225740</v>
      </c>
    </row>
    <row r="8" spans="2:15" x14ac:dyDescent="0.3">
      <c r="B8" s="209">
        <v>2019</v>
      </c>
      <c r="C8" s="165" t="s">
        <v>108</v>
      </c>
      <c r="D8" s="166">
        <v>5000000</v>
      </c>
      <c r="E8" s="167">
        <v>41820</v>
      </c>
      <c r="F8" s="176">
        <v>1.045148</v>
      </c>
      <c r="G8" s="169">
        <v>4</v>
      </c>
      <c r="H8" s="170">
        <v>2</v>
      </c>
      <c r="I8" s="177">
        <f>M7</f>
        <v>3919305</v>
      </c>
      <c r="J8" s="177">
        <f>I8*F8</f>
        <v>4096253.7821399998</v>
      </c>
      <c r="K8" s="178">
        <f>J8/(H8+1)</f>
        <v>1365417.92738</v>
      </c>
      <c r="L8" s="178">
        <f>L7+K8</f>
        <v>2671852.9273800002</v>
      </c>
      <c r="M8" s="178">
        <f>J8-K8</f>
        <v>2730835.8547599996</v>
      </c>
      <c r="O8" s="183">
        <f t="shared" si="0"/>
        <v>176948.78213999979</v>
      </c>
    </row>
    <row r="9" spans="2:15" x14ac:dyDescent="0.3">
      <c r="B9" s="217">
        <v>2020</v>
      </c>
      <c r="C9" s="218" t="s">
        <v>108</v>
      </c>
      <c r="D9" s="219">
        <v>5000000</v>
      </c>
      <c r="E9" s="220">
        <v>41820</v>
      </c>
      <c r="F9" s="221"/>
      <c r="G9" s="215">
        <v>4</v>
      </c>
      <c r="H9" s="215">
        <v>1</v>
      </c>
      <c r="I9" s="179"/>
      <c r="J9" s="179"/>
      <c r="K9" s="180"/>
      <c r="L9" s="180"/>
      <c r="M9" s="180"/>
      <c r="O9" s="183">
        <f t="shared" si="0"/>
        <v>0</v>
      </c>
    </row>
    <row r="10" spans="2:15" x14ac:dyDescent="0.3">
      <c r="B10" s="217">
        <v>2021</v>
      </c>
      <c r="C10" s="218" t="s">
        <v>108</v>
      </c>
      <c r="D10" s="219">
        <v>5000000</v>
      </c>
      <c r="E10" s="220">
        <v>41820</v>
      </c>
      <c r="F10" s="217"/>
      <c r="G10" s="216">
        <v>4</v>
      </c>
      <c r="H10" s="216">
        <v>0</v>
      </c>
      <c r="I10" s="179"/>
      <c r="J10" s="179"/>
      <c r="K10" s="180"/>
      <c r="L10" s="180"/>
      <c r="M10" s="180"/>
      <c r="O10" s="185">
        <f>SUM(O6:O9)</f>
        <v>402688.78213999979</v>
      </c>
    </row>
    <row r="11" spans="2:15" x14ac:dyDescent="0.3">
      <c r="D11" s="222" t="s">
        <v>123</v>
      </c>
      <c r="K11" s="223" t="s">
        <v>120</v>
      </c>
      <c r="O11" s="223" t="s">
        <v>123</v>
      </c>
    </row>
    <row r="13" spans="2:15" ht="15.6" x14ac:dyDescent="0.3">
      <c r="C13" s="229" t="s">
        <v>113</v>
      </c>
      <c r="D13" s="229"/>
      <c r="E13" s="229"/>
      <c r="F13" s="51"/>
      <c r="G13" s="229" t="s">
        <v>114</v>
      </c>
      <c r="H13" s="229"/>
      <c r="I13" s="229"/>
      <c r="J13" s="229"/>
    </row>
    <row r="14" spans="2:15" ht="15.6" x14ac:dyDescent="0.3">
      <c r="C14" s="187">
        <v>2018</v>
      </c>
      <c r="D14" s="187"/>
      <c r="E14" s="187"/>
      <c r="F14" s="188"/>
      <c r="G14" s="187">
        <v>2018</v>
      </c>
      <c r="H14" s="187"/>
      <c r="I14" s="187"/>
      <c r="J14" s="187"/>
    </row>
    <row r="15" spans="2:15" ht="15.6" x14ac:dyDescent="0.3">
      <c r="C15" s="189" t="s">
        <v>110</v>
      </c>
      <c r="D15" s="190">
        <f>O7</f>
        <v>225740</v>
      </c>
      <c r="E15" s="189"/>
      <c r="F15" s="188"/>
      <c r="G15" s="191" t="s">
        <v>109</v>
      </c>
      <c r="H15" s="191"/>
      <c r="I15" s="192">
        <f>K7</f>
        <v>1306435</v>
      </c>
      <c r="J15" s="189"/>
    </row>
    <row r="16" spans="2:15" ht="15.6" x14ac:dyDescent="0.3">
      <c r="C16" s="193" t="s">
        <v>112</v>
      </c>
      <c r="D16" s="189"/>
      <c r="E16" s="190">
        <f>D15</f>
        <v>225740</v>
      </c>
      <c r="F16" s="51"/>
      <c r="G16" s="194" t="s">
        <v>111</v>
      </c>
      <c r="H16" s="194"/>
      <c r="I16" s="189"/>
      <c r="J16" s="192">
        <f>I15</f>
        <v>1306435</v>
      </c>
    </row>
    <row r="17" spans="3:11" ht="15.6" x14ac:dyDescent="0.3">
      <c r="C17" s="187">
        <v>2019</v>
      </c>
      <c r="D17" s="187"/>
      <c r="E17" s="187"/>
      <c r="F17" s="51"/>
      <c r="G17" s="187">
        <v>2019</v>
      </c>
      <c r="H17" s="187"/>
      <c r="I17" s="187"/>
      <c r="J17" s="187"/>
    </row>
    <row r="18" spans="3:11" ht="15.6" x14ac:dyDescent="0.3">
      <c r="C18" s="189" t="s">
        <v>110</v>
      </c>
      <c r="D18" s="190">
        <f>O8</f>
        <v>176948.78213999979</v>
      </c>
      <c r="E18" s="189"/>
      <c r="F18" s="51"/>
      <c r="G18" s="191" t="s">
        <v>109</v>
      </c>
      <c r="H18" s="191"/>
      <c r="I18" s="192">
        <f>K8</f>
        <v>1365417.92738</v>
      </c>
      <c r="J18" s="189"/>
    </row>
    <row r="19" spans="3:11" ht="15.6" x14ac:dyDescent="0.3">
      <c r="C19" s="193" t="s">
        <v>112</v>
      </c>
      <c r="D19" s="189"/>
      <c r="E19" s="190">
        <f>D18</f>
        <v>176948.78213999979</v>
      </c>
      <c r="F19" s="51"/>
      <c r="G19" s="195" t="s">
        <v>111</v>
      </c>
      <c r="H19" s="196"/>
      <c r="I19" s="189"/>
      <c r="J19" s="192">
        <f>I18</f>
        <v>1365417.92738</v>
      </c>
    </row>
    <row r="21" spans="3:11" x14ac:dyDescent="0.3">
      <c r="G21" s="181" t="s">
        <v>116</v>
      </c>
      <c r="H21" s="181"/>
      <c r="I21" s="181"/>
      <c r="J21" s="181"/>
    </row>
    <row r="22" spans="3:11" x14ac:dyDescent="0.3">
      <c r="G22" s="201" t="s">
        <v>117</v>
      </c>
      <c r="H22" s="201"/>
      <c r="I22" s="200">
        <f>D6+O7+O8</f>
        <v>5402688.7821399998</v>
      </c>
      <c r="K22" s="154" t="s">
        <v>122</v>
      </c>
    </row>
    <row r="23" spans="3:11" ht="15" thickBot="1" x14ac:dyDescent="0.35">
      <c r="G23" s="201" t="s">
        <v>118</v>
      </c>
      <c r="H23" s="201"/>
      <c r="I23" s="204">
        <f>L8</f>
        <v>2671852.9273800002</v>
      </c>
      <c r="K23" s="154" t="s">
        <v>121</v>
      </c>
    </row>
    <row r="24" spans="3:11" ht="15" thickBot="1" x14ac:dyDescent="0.35">
      <c r="G24" s="201" t="s">
        <v>119</v>
      </c>
      <c r="H24" s="201"/>
      <c r="I24" s="205">
        <f>I22-I23</f>
        <v>2730835.8547599996</v>
      </c>
    </row>
    <row r="25" spans="3:11" ht="15" thickTop="1" x14ac:dyDescent="0.3"/>
  </sheetData>
  <mergeCells count="21">
    <mergeCell ref="C2:M2"/>
    <mergeCell ref="G24:H24"/>
    <mergeCell ref="G21:J21"/>
    <mergeCell ref="G22:H22"/>
    <mergeCell ref="G23:H23"/>
    <mergeCell ref="C17:E17"/>
    <mergeCell ref="G17:J17"/>
    <mergeCell ref="G18:H18"/>
    <mergeCell ref="G19:H19"/>
    <mergeCell ref="C13:E13"/>
    <mergeCell ref="G13:J13"/>
    <mergeCell ref="C14:E14"/>
    <mergeCell ref="G14:J14"/>
    <mergeCell ref="G15:H15"/>
    <mergeCell ref="G16:H16"/>
    <mergeCell ref="C1:M1"/>
    <mergeCell ref="C3:C4"/>
    <mergeCell ref="D3:D4"/>
    <mergeCell ref="E3:E4"/>
    <mergeCell ref="F3:F4"/>
    <mergeCell ref="G3:M3"/>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Cuadro RG 77</vt:lpstr>
      <vt:lpstr>EJEMPLO</vt:lpstr>
      <vt:lpstr>(00)RG 77 HASTA DEPRECIAR TOTAL</vt:lpstr>
      <vt:lpstr>(00)RG 77 HASTA DEPRECIAR T (2)</vt:lpstr>
      <vt:lpstr>(01) EJEMPLO HERRAMIENTAS RG 77</vt:lpstr>
      <vt:lpstr>(02) Bienes hasta el 31 12 2019</vt:lpstr>
      <vt:lpstr>(03) Venta de Bienes AF 6380</vt:lpstr>
      <vt:lpstr>(04) Vta bienes existentes</vt:lpstr>
      <vt:lpstr>(05) Bienes hasta el 31 12 2019</vt:lpstr>
      <vt:lpstr>(06) Bienes anter VR Ley 6380</vt:lpstr>
      <vt:lpstr>'Cuadro RG 77'!Área_de_impresión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Ferreira Melgarejo</dc:creator>
  <cp:lastModifiedBy>User</cp:lastModifiedBy>
  <cp:lastPrinted>2020-12-29T17:25:35Z</cp:lastPrinted>
  <dcterms:created xsi:type="dcterms:W3CDTF">2014-11-28T10:23:18Z</dcterms:created>
  <dcterms:modified xsi:type="dcterms:W3CDTF">2021-02-01T04:03:10Z</dcterms:modified>
</cp:coreProperties>
</file>